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arzua\Documents\RESPALDO\USUSARIO\2026\03 Informe de Ejecución\01 Ejecución Página Web\07\"/>
    </mc:Choice>
  </mc:AlternateContent>
  <xr:revisionPtr revIDLastSave="0" documentId="13_ncr:1_{7CB6BEE5-EEF9-421D-8DB5-637B3BB39E73}" xr6:coauthVersionLast="47" xr6:coauthVersionMax="47" xr10:uidLastSave="{00000000-0000-0000-0000-000000000000}"/>
  <bookViews>
    <workbookView xWindow="-28920" yWindow="-105" windowWidth="29040" windowHeight="15840" activeTab="2" xr2:uid="{00000000-000D-0000-FFFF-FFFF00000000}"/>
  </bookViews>
  <sheets>
    <sheet name="Informe Ejecución" sheetId="1" r:id="rId1"/>
    <sheet name="Informe Victimas y Testigos" sheetId="4" r:id="rId2"/>
    <sheet name="Informe WEB" sheetId="3" r:id="rId3"/>
  </sheets>
  <definedNames>
    <definedName name="_xlnm._FilterDatabase" localSheetId="0" hidden="1">'Informe Ejecución'!$A$9:$V$388</definedName>
    <definedName name="_xlnm.Print_Area" localSheetId="0">'Informe Ejecución'!$A$8:$S$459</definedName>
    <definedName name="_xlnm.Print_Titles" localSheetId="0">'Informe Ejecución'!$8:$9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4" i="1" l="1"/>
  <c r="T261" i="1" s="1"/>
  <c r="V220" i="1"/>
  <c r="V219" i="1"/>
  <c r="V218" i="1"/>
  <c r="T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G218" i="1"/>
  <c r="U220" i="1"/>
  <c r="S220" i="1"/>
  <c r="T209" i="1"/>
  <c r="T204" i="1"/>
  <c r="T199" i="1"/>
  <c r="T193" i="1" l="1"/>
  <c r="M287" i="1"/>
  <c r="M209" i="1"/>
  <c r="M199" i="1"/>
  <c r="M194" i="1"/>
  <c r="M204" i="1"/>
  <c r="R352" i="1"/>
  <c r="Q352" i="1"/>
  <c r="P352" i="1"/>
  <c r="O352" i="1"/>
  <c r="N352" i="1"/>
  <c r="M352" i="1"/>
  <c r="K352" i="1"/>
  <c r="J352" i="1"/>
  <c r="I352" i="1"/>
  <c r="H352" i="1"/>
  <c r="G352" i="1"/>
  <c r="L352" i="1"/>
  <c r="T352" i="1"/>
  <c r="N199" i="1"/>
  <c r="O199" i="1"/>
  <c r="P199" i="1"/>
  <c r="Q199" i="1"/>
  <c r="R199" i="1"/>
  <c r="L194" i="1"/>
  <c r="L209" i="1"/>
  <c r="L204" i="1"/>
  <c r="L199" i="1"/>
  <c r="S213" i="1"/>
  <c r="S212" i="1"/>
  <c r="S211" i="1"/>
  <c r="S210" i="1"/>
  <c r="R209" i="1"/>
  <c r="Q209" i="1"/>
  <c r="P209" i="1"/>
  <c r="N209" i="1"/>
  <c r="S208" i="1"/>
  <c r="S207" i="1"/>
  <c r="S206" i="1"/>
  <c r="V206" i="1" s="1"/>
  <c r="S205" i="1"/>
  <c r="U205" i="1" s="1"/>
  <c r="R204" i="1"/>
  <c r="Q204" i="1"/>
  <c r="P204" i="1"/>
  <c r="N204" i="1"/>
  <c r="S203" i="1"/>
  <c r="S202" i="1"/>
  <c r="S201" i="1"/>
  <c r="S200" i="1"/>
  <c r="U200" i="1" s="1"/>
  <c r="T377" i="1"/>
  <c r="S304" i="1"/>
  <c r="S295" i="1"/>
  <c r="I419" i="1"/>
  <c r="S386" i="1"/>
  <c r="S353" i="1"/>
  <c r="S270" i="1"/>
  <c r="S248" i="1"/>
  <c r="S246" i="1"/>
  <c r="S230" i="1"/>
  <c r="H90" i="1"/>
  <c r="T42" i="1"/>
  <c r="T33" i="1"/>
  <c r="T375" i="1"/>
  <c r="H375" i="1"/>
  <c r="G375" i="1"/>
  <c r="S376" i="1"/>
  <c r="V376" i="1" s="1"/>
  <c r="V375" i="1" s="1"/>
  <c r="H360" i="1"/>
  <c r="I360" i="1"/>
  <c r="J360" i="1"/>
  <c r="K360" i="1"/>
  <c r="L360" i="1"/>
  <c r="M360" i="1"/>
  <c r="N360" i="1"/>
  <c r="O360" i="1"/>
  <c r="P360" i="1"/>
  <c r="Q360" i="1"/>
  <c r="R360" i="1"/>
  <c r="G360" i="1"/>
  <c r="S177" i="1"/>
  <c r="V177" i="1" s="1"/>
  <c r="S176" i="1"/>
  <c r="V176" i="1" s="1"/>
  <c r="S175" i="1"/>
  <c r="V175" i="1" s="1"/>
  <c r="S174" i="1"/>
  <c r="V174" i="1" s="1"/>
  <c r="S172" i="1"/>
  <c r="V172" i="1" s="1"/>
  <c r="S171" i="1"/>
  <c r="V171" i="1" s="1"/>
  <c r="S170" i="1"/>
  <c r="S169" i="1"/>
  <c r="V169" i="1" s="1"/>
  <c r="S168" i="1"/>
  <c r="V168" i="1" s="1"/>
  <c r="G173" i="1"/>
  <c r="G167" i="1" s="1"/>
  <c r="H173" i="1"/>
  <c r="H167" i="1" s="1"/>
  <c r="S166" i="1"/>
  <c r="V166" i="1" s="1"/>
  <c r="S165" i="1"/>
  <c r="V165" i="1" s="1"/>
  <c r="S164" i="1"/>
  <c r="V164" i="1" s="1"/>
  <c r="S163" i="1"/>
  <c r="V163" i="1" s="1"/>
  <c r="G162" i="1"/>
  <c r="H162" i="1"/>
  <c r="H223" i="1"/>
  <c r="H250" i="1"/>
  <c r="V210" i="1" l="1"/>
  <c r="U210" i="1"/>
  <c r="V213" i="1"/>
  <c r="U213" i="1"/>
  <c r="V202" i="1"/>
  <c r="U202" i="1"/>
  <c r="V211" i="1"/>
  <c r="U211" i="1"/>
  <c r="V212" i="1"/>
  <c r="U212" i="1"/>
  <c r="V203" i="1"/>
  <c r="U203" i="1"/>
  <c r="V208" i="1"/>
  <c r="U208" i="1"/>
  <c r="V201" i="1"/>
  <c r="U201" i="1"/>
  <c r="V170" i="1"/>
  <c r="U170" i="1"/>
  <c r="V207" i="1"/>
  <c r="U207" i="1"/>
  <c r="M193" i="1"/>
  <c r="S199" i="1"/>
  <c r="U199" i="1" s="1"/>
  <c r="S209" i="1"/>
  <c r="U209" i="1" s="1"/>
  <c r="L193" i="1"/>
  <c r="S204" i="1"/>
  <c r="U204" i="1" s="1"/>
  <c r="V205" i="1"/>
  <c r="V200" i="1"/>
  <c r="S375" i="1"/>
  <c r="V162" i="1"/>
  <c r="V173" i="1"/>
  <c r="S173" i="1"/>
  <c r="S167" i="1" s="1"/>
  <c r="S162" i="1"/>
  <c r="T48" i="1"/>
  <c r="G48" i="1"/>
  <c r="V270" i="1"/>
  <c r="V167" i="1" l="1"/>
  <c r="V204" i="1"/>
  <c r="V209" i="1"/>
  <c r="V199" i="1"/>
  <c r="U353" i="1" l="1"/>
  <c r="T266" i="1"/>
  <c r="G191" i="1"/>
  <c r="T191" i="1"/>
  <c r="H48" i="1"/>
  <c r="I48" i="1"/>
  <c r="J48" i="1"/>
  <c r="K48" i="1"/>
  <c r="L48" i="1"/>
  <c r="M48" i="1"/>
  <c r="N48" i="1"/>
  <c r="O48" i="1"/>
  <c r="P48" i="1"/>
  <c r="Q48" i="1"/>
  <c r="R48" i="1"/>
  <c r="S292" i="1"/>
  <c r="R410" i="1" l="1"/>
  <c r="R37" i="1"/>
  <c r="S314" i="1"/>
  <c r="U314" i="1" s="1"/>
  <c r="T313" i="1"/>
  <c r="T287" i="1"/>
  <c r="P37" i="1"/>
  <c r="P36" i="1" s="1"/>
  <c r="P12" i="1"/>
  <c r="P11" i="1" s="1"/>
  <c r="O410" i="1"/>
  <c r="N410" i="1"/>
  <c r="N194" i="1"/>
  <c r="N12" i="1"/>
  <c r="M410" i="1"/>
  <c r="V314" i="1" l="1"/>
  <c r="R36" i="1"/>
  <c r="T37" i="1"/>
  <c r="S40" i="1"/>
  <c r="U40" i="1" s="1"/>
  <c r="S39" i="1"/>
  <c r="U39" i="1" s="1"/>
  <c r="L410" i="1"/>
  <c r="L266" i="1"/>
  <c r="S343" i="1"/>
  <c r="V343" i="1" s="1"/>
  <c r="T330" i="1"/>
  <c r="S333" i="1"/>
  <c r="V333" i="1" s="1"/>
  <c r="V39" i="1" l="1"/>
  <c r="V40" i="1"/>
  <c r="S332" i="1"/>
  <c r="S355" i="1"/>
  <c r="U355" i="1" s="1"/>
  <c r="S329" i="1"/>
  <c r="S310" i="1"/>
  <c r="U310" i="1" s="1"/>
  <c r="S271" i="1"/>
  <c r="U271" i="1" s="1"/>
  <c r="K410" i="1"/>
  <c r="S217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T34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V329" i="1" l="1"/>
  <c r="U329" i="1"/>
  <c r="V271" i="1"/>
  <c r="V355" i="1"/>
  <c r="S269" i="1"/>
  <c r="J410" i="1"/>
  <c r="J194" i="1"/>
  <c r="T12" i="1"/>
  <c r="T11" i="1" l="1"/>
  <c r="S184" i="1"/>
  <c r="S182" i="1"/>
  <c r="G377" i="1"/>
  <c r="H377" i="1"/>
  <c r="S278" i="1"/>
  <c r="V278" i="1" s="1"/>
  <c r="S279" i="1"/>
  <c r="V279" i="1" s="1"/>
  <c r="S280" i="1"/>
  <c r="V280" i="1" s="1"/>
  <c r="S68" i="1"/>
  <c r="U68" i="1" s="1"/>
  <c r="S351" i="1"/>
  <c r="S339" i="1"/>
  <c r="S323" i="1"/>
  <c r="S265" i="1"/>
  <c r="U265" i="1" s="1"/>
  <c r="S297" i="1"/>
  <c r="V269" i="1"/>
  <c r="H194" i="1"/>
  <c r="I193" i="1"/>
  <c r="J193" i="1"/>
  <c r="N193" i="1"/>
  <c r="O193" i="1"/>
  <c r="P194" i="1"/>
  <c r="P193" i="1" s="1"/>
  <c r="Q194" i="1"/>
  <c r="R194" i="1"/>
  <c r="G410" i="1"/>
  <c r="S383" i="1"/>
  <c r="U383" i="1" s="1"/>
  <c r="G194" i="1"/>
  <c r="S198" i="1"/>
  <c r="S197" i="1"/>
  <c r="S196" i="1"/>
  <c r="S195" i="1"/>
  <c r="G12" i="1"/>
  <c r="V332" i="1"/>
  <c r="S342" i="1"/>
  <c r="S334" i="1"/>
  <c r="S274" i="1"/>
  <c r="S275" i="1"/>
  <c r="R12" i="1"/>
  <c r="Q12" i="1"/>
  <c r="H193" i="1" l="1"/>
  <c r="R193" i="1"/>
  <c r="R11" i="1"/>
  <c r="Q193" i="1"/>
  <c r="Q11" i="1"/>
  <c r="V198" i="1"/>
  <c r="U198" i="1"/>
  <c r="V297" i="1"/>
  <c r="V339" i="1"/>
  <c r="K193" i="1"/>
  <c r="G11" i="1"/>
  <c r="G193" i="1"/>
  <c r="V196" i="1"/>
  <c r="V197" i="1"/>
  <c r="V383" i="1"/>
  <c r="V323" i="1"/>
  <c r="V342" i="1"/>
  <c r="V351" i="1"/>
  <c r="V195" i="1"/>
  <c r="S194" i="1"/>
  <c r="U195" i="1"/>
  <c r="U196" i="1"/>
  <c r="U197" i="1"/>
  <c r="V274" i="1"/>
  <c r="V275" i="1"/>
  <c r="S193" i="1" l="1"/>
  <c r="V194" i="1"/>
  <c r="V193" i="1" s="1"/>
  <c r="U194" i="1"/>
  <c r="S317" i="1"/>
  <c r="S318" i="1"/>
  <c r="S319" i="1"/>
  <c r="S320" i="1"/>
  <c r="S308" i="1"/>
  <c r="T216" i="1"/>
  <c r="S273" i="1"/>
  <c r="V308" i="1" l="1"/>
  <c r="V320" i="1"/>
  <c r="U193" i="1"/>
  <c r="V318" i="1"/>
  <c r="V317" i="1"/>
  <c r="V319" i="1"/>
  <c r="U308" i="1"/>
  <c r="S98" i="1"/>
  <c r="I37" i="1"/>
  <c r="H37" i="1"/>
  <c r="T25" i="1"/>
  <c r="V292" i="1"/>
  <c r="V272" i="1"/>
  <c r="I36" i="1" l="1"/>
  <c r="T36" i="1"/>
  <c r="H36" i="1" l="1"/>
  <c r="G16" i="1"/>
  <c r="T223" i="1"/>
  <c r="S38" i="1"/>
  <c r="U38" i="1" s="1"/>
  <c r="S37" i="1"/>
  <c r="U37" i="1" s="1"/>
  <c r="Q36" i="1"/>
  <c r="O36" i="1"/>
  <c r="N36" i="1"/>
  <c r="M36" i="1"/>
  <c r="L36" i="1"/>
  <c r="K36" i="1"/>
  <c r="G36" i="1"/>
  <c r="V37" i="1" l="1"/>
  <c r="V38" i="1"/>
  <c r="S36" i="1"/>
  <c r="U36" i="1" s="1"/>
  <c r="S14" i="1"/>
  <c r="U14" i="1" s="1"/>
  <c r="S13" i="1"/>
  <c r="U13" i="1" s="1"/>
  <c r="O12" i="1"/>
  <c r="N11" i="1"/>
  <c r="M12" i="1"/>
  <c r="L12" i="1"/>
  <c r="K12" i="1"/>
  <c r="J12" i="1"/>
  <c r="I12" i="1"/>
  <c r="H12" i="1"/>
  <c r="S382" i="1"/>
  <c r="S192" i="1"/>
  <c r="R191" i="1"/>
  <c r="Q191" i="1"/>
  <c r="P191" i="1"/>
  <c r="O191" i="1"/>
  <c r="N191" i="1"/>
  <c r="M191" i="1"/>
  <c r="L191" i="1"/>
  <c r="K191" i="1"/>
  <c r="J191" i="1"/>
  <c r="I191" i="1"/>
  <c r="H191" i="1"/>
  <c r="S286" i="1"/>
  <c r="H16" i="1"/>
  <c r="I16" i="1"/>
  <c r="J16" i="1"/>
  <c r="K16" i="1"/>
  <c r="L16" i="1"/>
  <c r="M16" i="1"/>
  <c r="N16" i="1"/>
  <c r="O16" i="1"/>
  <c r="P16" i="1"/>
  <c r="Q16" i="1"/>
  <c r="R16" i="1"/>
  <c r="H19" i="1"/>
  <c r="I19" i="1"/>
  <c r="J19" i="1"/>
  <c r="K19" i="1"/>
  <c r="L19" i="1"/>
  <c r="M19" i="1"/>
  <c r="N19" i="1"/>
  <c r="O19" i="1"/>
  <c r="P19" i="1"/>
  <c r="Q19" i="1"/>
  <c r="R19" i="1"/>
  <c r="H22" i="1"/>
  <c r="I22" i="1"/>
  <c r="J22" i="1"/>
  <c r="K22" i="1"/>
  <c r="L22" i="1"/>
  <c r="M22" i="1"/>
  <c r="N22" i="1"/>
  <c r="O22" i="1"/>
  <c r="P22" i="1"/>
  <c r="Q22" i="1"/>
  <c r="R22" i="1"/>
  <c r="H25" i="1"/>
  <c r="I25" i="1"/>
  <c r="J25" i="1"/>
  <c r="K25" i="1"/>
  <c r="L25" i="1"/>
  <c r="M25" i="1"/>
  <c r="N25" i="1"/>
  <c r="O25" i="1"/>
  <c r="P25" i="1"/>
  <c r="Q25" i="1"/>
  <c r="R25" i="1"/>
  <c r="H28" i="1"/>
  <c r="I28" i="1"/>
  <c r="J28" i="1"/>
  <c r="K28" i="1"/>
  <c r="L28" i="1"/>
  <c r="M28" i="1"/>
  <c r="N28" i="1"/>
  <c r="O28" i="1"/>
  <c r="P28" i="1"/>
  <c r="Q28" i="1"/>
  <c r="R28" i="1"/>
  <c r="H33" i="1"/>
  <c r="I33" i="1"/>
  <c r="J33" i="1"/>
  <c r="K33" i="1"/>
  <c r="L33" i="1"/>
  <c r="M33" i="1"/>
  <c r="N33" i="1"/>
  <c r="O33" i="1"/>
  <c r="P33" i="1"/>
  <c r="Q33" i="1"/>
  <c r="R33" i="1"/>
  <c r="H42" i="1"/>
  <c r="I42" i="1"/>
  <c r="J42" i="1"/>
  <c r="K42" i="1"/>
  <c r="L42" i="1"/>
  <c r="M42" i="1"/>
  <c r="N42" i="1"/>
  <c r="O42" i="1"/>
  <c r="P42" i="1"/>
  <c r="Q42" i="1"/>
  <c r="R42" i="1"/>
  <c r="V273" i="1"/>
  <c r="M11" i="1" l="1"/>
  <c r="U192" i="1"/>
  <c r="O11" i="1"/>
  <c r="L11" i="1"/>
  <c r="K11" i="1"/>
  <c r="J11" i="1"/>
  <c r="I11" i="1"/>
  <c r="M15" i="1"/>
  <c r="N15" i="1"/>
  <c r="K15" i="1"/>
  <c r="I15" i="1"/>
  <c r="R15" i="1"/>
  <c r="R10" i="1" s="1"/>
  <c r="L15" i="1"/>
  <c r="Q15" i="1"/>
  <c r="J15" i="1"/>
  <c r="P15" i="1"/>
  <c r="P10" i="1" s="1"/>
  <c r="O15" i="1"/>
  <c r="H15" i="1"/>
  <c r="H11" i="1"/>
  <c r="V192" i="1"/>
  <c r="V286" i="1"/>
  <c r="V14" i="1"/>
  <c r="S12" i="1"/>
  <c r="V382" i="1"/>
  <c r="V295" i="1"/>
  <c r="U295" i="1"/>
  <c r="V13" i="1"/>
  <c r="S191" i="1"/>
  <c r="U191" i="1" s="1"/>
  <c r="Q410" i="1"/>
  <c r="P410" i="1"/>
  <c r="S322" i="1"/>
  <c r="S276" i="1"/>
  <c r="J10" i="1" l="1"/>
  <c r="Q10" i="1"/>
  <c r="L10" i="1"/>
  <c r="S11" i="1"/>
  <c r="U12" i="1"/>
  <c r="U11" i="1" s="1"/>
  <c r="H10" i="1"/>
  <c r="V191" i="1"/>
  <c r="V276" i="1"/>
  <c r="V12" i="1"/>
  <c r="V11" i="1" s="1"/>
  <c r="V36" i="1"/>
  <c r="N10" i="1"/>
  <c r="O10" i="1"/>
  <c r="M10" i="1"/>
  <c r="K10" i="1"/>
  <c r="I10" i="1"/>
  <c r="V322" i="1"/>
  <c r="S302" i="1"/>
  <c r="S299" i="1"/>
  <c r="R287" i="1"/>
  <c r="Q287" i="1"/>
  <c r="P287" i="1"/>
  <c r="O287" i="1"/>
  <c r="N287" i="1"/>
  <c r="L287" i="1"/>
  <c r="J287" i="1"/>
  <c r="I287" i="1"/>
  <c r="H287" i="1"/>
  <c r="G287" i="1"/>
  <c r="K287" i="1"/>
  <c r="T229" i="1"/>
  <c r="T222" i="1"/>
  <c r="S224" i="1"/>
  <c r="R223" i="1"/>
  <c r="Q223" i="1"/>
  <c r="P223" i="1"/>
  <c r="P222" i="1" s="1"/>
  <c r="P456" i="1" s="1"/>
  <c r="O223" i="1"/>
  <c r="N223" i="1"/>
  <c r="M223" i="1"/>
  <c r="L223" i="1"/>
  <c r="K223" i="1"/>
  <c r="G223" i="1"/>
  <c r="J223" i="1"/>
  <c r="I223" i="1"/>
  <c r="R222" i="1" l="1"/>
  <c r="Q222" i="1"/>
  <c r="O222" i="1"/>
  <c r="N222" i="1"/>
  <c r="L222" i="1"/>
  <c r="K222" i="1"/>
  <c r="J222" i="1"/>
  <c r="I222" i="1"/>
  <c r="H222" i="1"/>
  <c r="V310" i="1"/>
  <c r="S223" i="1"/>
  <c r="M222" i="1"/>
  <c r="V302" i="1"/>
  <c r="U302" i="1"/>
  <c r="V299" i="1"/>
  <c r="G222" i="1"/>
  <c r="V224" i="1"/>
  <c r="L456" i="1" l="1"/>
  <c r="R456" i="1"/>
  <c r="Q456" i="1"/>
  <c r="O456" i="1"/>
  <c r="N456" i="1"/>
  <c r="K456" i="1"/>
  <c r="J456" i="1"/>
  <c r="I456" i="1"/>
  <c r="H456" i="1"/>
  <c r="S222" i="1"/>
  <c r="M456" i="1"/>
  <c r="V223" i="1"/>
  <c r="G456" i="1"/>
  <c r="V222" i="1" l="1"/>
  <c r="H410" i="1"/>
  <c r="G313" i="1"/>
  <c r="S345" i="1" l="1"/>
  <c r="S346" i="1"/>
  <c r="S344" i="1"/>
  <c r="S335" i="1"/>
  <c r="S337" i="1"/>
  <c r="S338" i="1"/>
  <c r="H216" i="1"/>
  <c r="I216" i="1"/>
  <c r="J216" i="1"/>
  <c r="K216" i="1"/>
  <c r="L216" i="1"/>
  <c r="M216" i="1"/>
  <c r="N216" i="1"/>
  <c r="O216" i="1"/>
  <c r="Q216" i="1"/>
  <c r="R216" i="1"/>
  <c r="G216" i="1"/>
  <c r="P253" i="1"/>
  <c r="G215" i="1" l="1"/>
  <c r="P216" i="1"/>
  <c r="S336" i="1"/>
  <c r="S330" i="1" s="1"/>
  <c r="S219" i="1"/>
  <c r="R215" i="1" l="1"/>
  <c r="Q215" i="1"/>
  <c r="O215" i="1"/>
  <c r="N215" i="1"/>
  <c r="M215" i="1"/>
  <c r="L215" i="1"/>
  <c r="J215" i="1"/>
  <c r="K215" i="1"/>
  <c r="P215" i="1"/>
  <c r="I215" i="1"/>
  <c r="H215" i="1"/>
  <c r="U218" i="1"/>
  <c r="L455" i="1" l="1"/>
  <c r="K455" i="1"/>
  <c r="I455" i="1"/>
  <c r="J455" i="1"/>
  <c r="V334" i="1" l="1"/>
  <c r="V344" i="1"/>
  <c r="S288" i="1"/>
  <c r="U288" i="1" s="1"/>
  <c r="S277" i="1"/>
  <c r="S268" i="1"/>
  <c r="V268" i="1" l="1"/>
  <c r="V277" i="1"/>
  <c r="V288" i="1"/>
  <c r="H313" i="1" l="1"/>
  <c r="J313" i="1"/>
  <c r="K313" i="1"/>
  <c r="L313" i="1"/>
  <c r="M313" i="1"/>
  <c r="N313" i="1"/>
  <c r="O313" i="1"/>
  <c r="P313" i="1"/>
  <c r="Q313" i="1"/>
  <c r="R313" i="1"/>
  <c r="I313" i="1"/>
  <c r="I266" i="1"/>
  <c r="T250" i="1" l="1"/>
  <c r="T90" i="1" l="1"/>
  <c r="G69" i="1" l="1"/>
  <c r="R266" i="1" l="1"/>
  <c r="Q266" i="1"/>
  <c r="P419" i="1" l="1"/>
  <c r="P431" i="1"/>
  <c r="P433" i="1" l="1"/>
  <c r="S146" i="1" l="1"/>
  <c r="T142" i="1" l="1"/>
  <c r="T19" i="1" l="1"/>
  <c r="G19" i="1"/>
  <c r="S23" i="1"/>
  <c r="S18" i="1"/>
  <c r="U18" i="1" s="1"/>
  <c r="G22" i="1"/>
  <c r="G15" i="1" l="1"/>
  <c r="V23" i="1"/>
  <c r="V338" i="1"/>
  <c r="T65" i="1"/>
  <c r="T69" i="1"/>
  <c r="S64" i="1"/>
  <c r="I59" i="1" l="1"/>
  <c r="J59" i="1"/>
  <c r="K59" i="1"/>
  <c r="L59" i="1"/>
  <c r="M59" i="1"/>
  <c r="N59" i="1"/>
  <c r="O59" i="1"/>
  <c r="P59" i="1"/>
  <c r="Q59" i="1"/>
  <c r="R59" i="1"/>
  <c r="I62" i="1"/>
  <c r="J62" i="1"/>
  <c r="K62" i="1"/>
  <c r="L62" i="1"/>
  <c r="M62" i="1"/>
  <c r="N62" i="1"/>
  <c r="O62" i="1"/>
  <c r="P62" i="1"/>
  <c r="Q62" i="1"/>
  <c r="R62" i="1"/>
  <c r="I65" i="1"/>
  <c r="J65" i="1"/>
  <c r="K65" i="1"/>
  <c r="L65" i="1"/>
  <c r="M65" i="1"/>
  <c r="N65" i="1"/>
  <c r="O65" i="1"/>
  <c r="P65" i="1"/>
  <c r="Q65" i="1"/>
  <c r="R65" i="1"/>
  <c r="I69" i="1"/>
  <c r="J69" i="1"/>
  <c r="K69" i="1"/>
  <c r="L69" i="1"/>
  <c r="M69" i="1"/>
  <c r="N69" i="1"/>
  <c r="P69" i="1"/>
  <c r="Q69" i="1"/>
  <c r="R69" i="1"/>
  <c r="I76" i="1"/>
  <c r="J76" i="1"/>
  <c r="K76" i="1"/>
  <c r="L76" i="1"/>
  <c r="M76" i="1"/>
  <c r="N76" i="1"/>
  <c r="O76" i="1"/>
  <c r="P76" i="1"/>
  <c r="Q76" i="1"/>
  <c r="R76" i="1"/>
  <c r="I90" i="1"/>
  <c r="J90" i="1"/>
  <c r="L90" i="1"/>
  <c r="M90" i="1"/>
  <c r="N90" i="1"/>
  <c r="O90" i="1"/>
  <c r="P90" i="1"/>
  <c r="Q90" i="1"/>
  <c r="R90" i="1"/>
  <c r="I94" i="1"/>
  <c r="J94" i="1"/>
  <c r="K94" i="1"/>
  <c r="L94" i="1"/>
  <c r="M94" i="1"/>
  <c r="N94" i="1"/>
  <c r="O94" i="1"/>
  <c r="P94" i="1"/>
  <c r="Q94" i="1"/>
  <c r="R94" i="1"/>
  <c r="I97" i="1"/>
  <c r="J97" i="1"/>
  <c r="K97" i="1"/>
  <c r="L97" i="1"/>
  <c r="M97" i="1"/>
  <c r="N97" i="1"/>
  <c r="O97" i="1"/>
  <c r="P97" i="1"/>
  <c r="Q97" i="1"/>
  <c r="R97" i="1"/>
  <c r="I101" i="1"/>
  <c r="J101" i="1"/>
  <c r="K101" i="1"/>
  <c r="L101" i="1"/>
  <c r="M101" i="1"/>
  <c r="N101" i="1"/>
  <c r="O101" i="1"/>
  <c r="P101" i="1"/>
  <c r="Q101" i="1"/>
  <c r="R101" i="1"/>
  <c r="I106" i="1"/>
  <c r="J106" i="1"/>
  <c r="K106" i="1"/>
  <c r="L106" i="1"/>
  <c r="M106" i="1"/>
  <c r="N106" i="1"/>
  <c r="O106" i="1"/>
  <c r="P106" i="1"/>
  <c r="Q106" i="1"/>
  <c r="R106" i="1"/>
  <c r="I119" i="1"/>
  <c r="J119" i="1"/>
  <c r="K119" i="1"/>
  <c r="L119" i="1"/>
  <c r="M119" i="1"/>
  <c r="N119" i="1"/>
  <c r="O119" i="1"/>
  <c r="P119" i="1"/>
  <c r="Q119" i="1"/>
  <c r="R119" i="1"/>
  <c r="I129" i="1"/>
  <c r="J129" i="1"/>
  <c r="K129" i="1"/>
  <c r="L129" i="1"/>
  <c r="M129" i="1"/>
  <c r="N129" i="1"/>
  <c r="O129" i="1"/>
  <c r="P129" i="1"/>
  <c r="Q129" i="1"/>
  <c r="R129" i="1"/>
  <c r="I137" i="1"/>
  <c r="J137" i="1"/>
  <c r="K137" i="1"/>
  <c r="L137" i="1"/>
  <c r="M137" i="1"/>
  <c r="N137" i="1"/>
  <c r="O137" i="1"/>
  <c r="P137" i="1"/>
  <c r="Q137" i="1"/>
  <c r="R137" i="1"/>
  <c r="I142" i="1"/>
  <c r="J142" i="1"/>
  <c r="K142" i="1"/>
  <c r="L142" i="1"/>
  <c r="M142" i="1"/>
  <c r="N142" i="1"/>
  <c r="O142" i="1"/>
  <c r="P142" i="1"/>
  <c r="Q142" i="1"/>
  <c r="R142" i="1"/>
  <c r="I150" i="1"/>
  <c r="J150" i="1"/>
  <c r="K150" i="1"/>
  <c r="L150" i="1"/>
  <c r="M150" i="1"/>
  <c r="N150" i="1"/>
  <c r="O150" i="1"/>
  <c r="Q150" i="1"/>
  <c r="R150" i="1"/>
  <c r="I158" i="1"/>
  <c r="J158" i="1"/>
  <c r="K158" i="1"/>
  <c r="L158" i="1"/>
  <c r="M158" i="1"/>
  <c r="N158" i="1"/>
  <c r="O158" i="1"/>
  <c r="P158" i="1"/>
  <c r="Q158" i="1"/>
  <c r="R158" i="1"/>
  <c r="I162" i="1"/>
  <c r="J162" i="1"/>
  <c r="K162" i="1"/>
  <c r="L162" i="1"/>
  <c r="M162" i="1"/>
  <c r="N162" i="1"/>
  <c r="O162" i="1"/>
  <c r="P162" i="1"/>
  <c r="Q162" i="1"/>
  <c r="R162" i="1"/>
  <c r="I173" i="1"/>
  <c r="J173" i="1"/>
  <c r="K173" i="1"/>
  <c r="L173" i="1"/>
  <c r="M173" i="1"/>
  <c r="N173" i="1"/>
  <c r="O173" i="1"/>
  <c r="P173" i="1"/>
  <c r="Q173" i="1"/>
  <c r="R173" i="1"/>
  <c r="I181" i="1"/>
  <c r="J181" i="1"/>
  <c r="K181" i="1"/>
  <c r="L181" i="1"/>
  <c r="M181" i="1"/>
  <c r="N181" i="1"/>
  <c r="O181" i="1"/>
  <c r="P181" i="1"/>
  <c r="Q181" i="1"/>
  <c r="R181" i="1"/>
  <c r="I183" i="1"/>
  <c r="J183" i="1"/>
  <c r="K183" i="1"/>
  <c r="L183" i="1"/>
  <c r="M183" i="1"/>
  <c r="N183" i="1"/>
  <c r="O183" i="1"/>
  <c r="P183" i="1"/>
  <c r="Q183" i="1"/>
  <c r="R183" i="1"/>
  <c r="I187" i="1"/>
  <c r="J187" i="1"/>
  <c r="K187" i="1"/>
  <c r="L187" i="1"/>
  <c r="M187" i="1"/>
  <c r="N187" i="1"/>
  <c r="O187" i="1"/>
  <c r="P187" i="1"/>
  <c r="Q187" i="1"/>
  <c r="R187" i="1"/>
  <c r="I189" i="1"/>
  <c r="J189" i="1"/>
  <c r="K189" i="1"/>
  <c r="L189" i="1"/>
  <c r="M189" i="1"/>
  <c r="N189" i="1"/>
  <c r="O189" i="1"/>
  <c r="P189" i="1"/>
  <c r="Q189" i="1"/>
  <c r="R189" i="1"/>
  <c r="I229" i="1"/>
  <c r="J229" i="1"/>
  <c r="K229" i="1"/>
  <c r="L229" i="1"/>
  <c r="M229" i="1"/>
  <c r="N229" i="1"/>
  <c r="O229" i="1"/>
  <c r="P229" i="1"/>
  <c r="Q229" i="1"/>
  <c r="R229" i="1"/>
  <c r="I250" i="1"/>
  <c r="J250" i="1"/>
  <c r="K250" i="1"/>
  <c r="L250" i="1"/>
  <c r="M250" i="1"/>
  <c r="N250" i="1"/>
  <c r="O250" i="1"/>
  <c r="P250" i="1"/>
  <c r="Q250" i="1"/>
  <c r="R250" i="1"/>
  <c r="I253" i="1"/>
  <c r="J253" i="1"/>
  <c r="K253" i="1"/>
  <c r="L253" i="1"/>
  <c r="M253" i="1"/>
  <c r="N253" i="1"/>
  <c r="O253" i="1"/>
  <c r="Q253" i="1"/>
  <c r="R253" i="1"/>
  <c r="I256" i="1"/>
  <c r="J256" i="1"/>
  <c r="K256" i="1"/>
  <c r="L256" i="1"/>
  <c r="M256" i="1"/>
  <c r="N256" i="1"/>
  <c r="O256" i="1"/>
  <c r="P256" i="1"/>
  <c r="Q256" i="1"/>
  <c r="R256" i="1"/>
  <c r="I262" i="1"/>
  <c r="J262" i="1"/>
  <c r="K262" i="1"/>
  <c r="L262" i="1"/>
  <c r="M262" i="1"/>
  <c r="N262" i="1"/>
  <c r="O262" i="1"/>
  <c r="P262" i="1"/>
  <c r="Q262" i="1"/>
  <c r="R262" i="1"/>
  <c r="J266" i="1"/>
  <c r="K266" i="1"/>
  <c r="M266" i="1"/>
  <c r="N266" i="1"/>
  <c r="O266" i="1"/>
  <c r="P266" i="1"/>
  <c r="I311" i="1"/>
  <c r="J311" i="1"/>
  <c r="K311" i="1"/>
  <c r="L311" i="1"/>
  <c r="M311" i="1"/>
  <c r="N311" i="1"/>
  <c r="P311" i="1"/>
  <c r="Q311" i="1"/>
  <c r="R311" i="1"/>
  <c r="I359" i="1"/>
  <c r="J359" i="1"/>
  <c r="K359" i="1"/>
  <c r="L359" i="1"/>
  <c r="M359" i="1"/>
  <c r="N359" i="1"/>
  <c r="O359" i="1"/>
  <c r="P359" i="1"/>
  <c r="Q359" i="1"/>
  <c r="R359" i="1"/>
  <c r="I364" i="1"/>
  <c r="J364" i="1"/>
  <c r="K364" i="1"/>
  <c r="L364" i="1"/>
  <c r="M364" i="1"/>
  <c r="N364" i="1"/>
  <c r="O364" i="1"/>
  <c r="P364" i="1"/>
  <c r="Q364" i="1"/>
  <c r="R364" i="1"/>
  <c r="I371" i="1"/>
  <c r="J371" i="1"/>
  <c r="K371" i="1"/>
  <c r="L371" i="1"/>
  <c r="M371" i="1"/>
  <c r="N371" i="1"/>
  <c r="O371" i="1"/>
  <c r="P371" i="1"/>
  <c r="Q371" i="1"/>
  <c r="R371" i="1"/>
  <c r="I375" i="1"/>
  <c r="J375" i="1"/>
  <c r="K375" i="1"/>
  <c r="L375" i="1"/>
  <c r="M375" i="1"/>
  <c r="N375" i="1"/>
  <c r="O375" i="1"/>
  <c r="P375" i="1"/>
  <c r="Q375" i="1"/>
  <c r="R375" i="1"/>
  <c r="I377" i="1"/>
  <c r="J377" i="1"/>
  <c r="K377" i="1"/>
  <c r="L377" i="1"/>
  <c r="M377" i="1"/>
  <c r="N377" i="1"/>
  <c r="O377" i="1"/>
  <c r="P377" i="1"/>
  <c r="Q377" i="1"/>
  <c r="R377" i="1"/>
  <c r="I385" i="1"/>
  <c r="J385" i="1"/>
  <c r="K385" i="1"/>
  <c r="L385" i="1"/>
  <c r="M385" i="1"/>
  <c r="N385" i="1"/>
  <c r="O385" i="1"/>
  <c r="P385" i="1"/>
  <c r="Q385" i="1"/>
  <c r="R385" i="1"/>
  <c r="H385" i="1"/>
  <c r="H371" i="1"/>
  <c r="H364" i="1"/>
  <c r="H359" i="1"/>
  <c r="H311" i="1"/>
  <c r="H266" i="1"/>
  <c r="H262" i="1"/>
  <c r="H256" i="1"/>
  <c r="H253" i="1"/>
  <c r="H229" i="1"/>
  <c r="H189" i="1"/>
  <c r="H187" i="1"/>
  <c r="H183" i="1"/>
  <c r="H181" i="1"/>
  <c r="H158" i="1"/>
  <c r="H150" i="1"/>
  <c r="H142" i="1"/>
  <c r="H137" i="1"/>
  <c r="H129" i="1"/>
  <c r="H119" i="1"/>
  <c r="H106" i="1"/>
  <c r="H101" i="1"/>
  <c r="H97" i="1"/>
  <c r="H94" i="1"/>
  <c r="H76" i="1"/>
  <c r="H69" i="1"/>
  <c r="H65" i="1"/>
  <c r="H62" i="1"/>
  <c r="H59" i="1"/>
  <c r="J370" i="1" l="1"/>
  <c r="H226" i="1"/>
  <c r="M370" i="1"/>
  <c r="K370" i="1"/>
  <c r="I226" i="1"/>
  <c r="H370" i="1"/>
  <c r="H186" i="1"/>
  <c r="Q264" i="1"/>
  <c r="O186" i="1"/>
  <c r="N186" i="1"/>
  <c r="M186" i="1"/>
  <c r="L186" i="1"/>
  <c r="K186" i="1"/>
  <c r="R264" i="1"/>
  <c r="J186" i="1"/>
  <c r="I186" i="1"/>
  <c r="R186" i="1"/>
  <c r="Q186" i="1"/>
  <c r="P186" i="1"/>
  <c r="J264" i="1"/>
  <c r="R370" i="1"/>
  <c r="Q370" i="1"/>
  <c r="P370" i="1"/>
  <c r="O370" i="1"/>
  <c r="N370" i="1"/>
  <c r="L370" i="1"/>
  <c r="K226" i="1"/>
  <c r="I370" i="1"/>
  <c r="M455" i="1"/>
  <c r="J167" i="1"/>
  <c r="J74" i="1"/>
  <c r="R167" i="1"/>
  <c r="R74" i="1"/>
  <c r="Q167" i="1"/>
  <c r="Q74" i="1"/>
  <c r="P167" i="1"/>
  <c r="P74" i="1"/>
  <c r="O167" i="1"/>
  <c r="O74" i="1"/>
  <c r="N167" i="1"/>
  <c r="N74" i="1"/>
  <c r="M167" i="1"/>
  <c r="M74" i="1"/>
  <c r="L167" i="1"/>
  <c r="L74" i="1"/>
  <c r="K167" i="1"/>
  <c r="K74" i="1"/>
  <c r="I167" i="1"/>
  <c r="I74" i="1"/>
  <c r="H74" i="1"/>
  <c r="O374" i="1"/>
  <c r="K374" i="1"/>
  <c r="Q358" i="1"/>
  <c r="M358" i="1"/>
  <c r="I358" i="1"/>
  <c r="Q180" i="1"/>
  <c r="M180" i="1"/>
  <c r="I180" i="1"/>
  <c r="R180" i="1"/>
  <c r="N180" i="1"/>
  <c r="J180" i="1"/>
  <c r="P180" i="1"/>
  <c r="L180" i="1"/>
  <c r="H358" i="1"/>
  <c r="H264" i="1"/>
  <c r="H374" i="1"/>
  <c r="P47" i="1"/>
  <c r="R374" i="1"/>
  <c r="N374" i="1"/>
  <c r="J374" i="1"/>
  <c r="P374" i="1"/>
  <c r="L374" i="1"/>
  <c r="M264" i="1"/>
  <c r="O226" i="1"/>
  <c r="L264" i="1"/>
  <c r="P226" i="1"/>
  <c r="L226" i="1"/>
  <c r="N226" i="1"/>
  <c r="K47" i="1"/>
  <c r="H47" i="1"/>
  <c r="O358" i="1"/>
  <c r="K358" i="1"/>
  <c r="O264" i="1"/>
  <c r="K264" i="1"/>
  <c r="Q226" i="1"/>
  <c r="M226" i="1"/>
  <c r="O180" i="1"/>
  <c r="K180" i="1"/>
  <c r="L47" i="1"/>
  <c r="R47" i="1"/>
  <c r="N47" i="1"/>
  <c r="J47" i="1"/>
  <c r="I264" i="1"/>
  <c r="H180" i="1"/>
  <c r="N264" i="1"/>
  <c r="P264" i="1"/>
  <c r="R226" i="1"/>
  <c r="J226" i="1"/>
  <c r="O47" i="1"/>
  <c r="Q374" i="1"/>
  <c r="M374" i="1"/>
  <c r="I374" i="1"/>
  <c r="P358" i="1"/>
  <c r="L358" i="1"/>
  <c r="R358" i="1"/>
  <c r="N358" i="1"/>
  <c r="J358" i="1"/>
  <c r="Q47" i="1"/>
  <c r="M47" i="1"/>
  <c r="I47" i="1"/>
  <c r="L459" i="1" l="1"/>
  <c r="L457" i="1"/>
  <c r="L454" i="1"/>
  <c r="L453" i="1"/>
  <c r="H93" i="1"/>
  <c r="R261" i="1"/>
  <c r="Q261" i="1"/>
  <c r="K459" i="1"/>
  <c r="K454" i="1"/>
  <c r="J454" i="1"/>
  <c r="K457" i="1"/>
  <c r="K453" i="1"/>
  <c r="J453" i="1"/>
  <c r="J93" i="1"/>
  <c r="R93" i="1"/>
  <c r="Q93" i="1"/>
  <c r="P93" i="1"/>
  <c r="O93" i="1"/>
  <c r="N93" i="1"/>
  <c r="M457" i="1"/>
  <c r="M93" i="1"/>
  <c r="L93" i="1"/>
  <c r="K93" i="1"/>
  <c r="J261" i="1"/>
  <c r="J46" i="1"/>
  <c r="I93" i="1"/>
  <c r="R46" i="1"/>
  <c r="Q46" i="1"/>
  <c r="P261" i="1"/>
  <c r="P46" i="1"/>
  <c r="O261" i="1"/>
  <c r="O46" i="1"/>
  <c r="N46" i="1"/>
  <c r="N261" i="1"/>
  <c r="M261" i="1"/>
  <c r="M46" i="1"/>
  <c r="L261" i="1"/>
  <c r="L46" i="1"/>
  <c r="K261" i="1"/>
  <c r="K46" i="1"/>
  <c r="I261" i="1"/>
  <c r="I46" i="1"/>
  <c r="H261" i="1"/>
  <c r="H46" i="1"/>
  <c r="K419" i="1"/>
  <c r="J419" i="1"/>
  <c r="H419" i="1"/>
  <c r="G419" i="1"/>
  <c r="M419" i="1"/>
  <c r="L419" i="1"/>
  <c r="L458" i="1" l="1"/>
  <c r="L452" i="1"/>
  <c r="L451" i="1"/>
  <c r="R45" i="1"/>
  <c r="K458" i="1"/>
  <c r="K452" i="1"/>
  <c r="K451" i="1"/>
  <c r="J452" i="1"/>
  <c r="J451" i="1"/>
  <c r="I451" i="1"/>
  <c r="H451" i="1"/>
  <c r="J45" i="1"/>
  <c r="I388" i="1"/>
  <c r="I45" i="1"/>
  <c r="M45" i="1"/>
  <c r="M388" i="1"/>
  <c r="K388" i="1"/>
  <c r="K45" i="1"/>
  <c r="R388" i="1"/>
  <c r="L45" i="1"/>
  <c r="L388" i="1"/>
  <c r="N45" i="1"/>
  <c r="N388" i="1"/>
  <c r="O45" i="1"/>
  <c r="O388" i="1"/>
  <c r="P388" i="1"/>
  <c r="P45" i="1"/>
  <c r="H388" i="1"/>
  <c r="H45" i="1"/>
  <c r="Q45" i="1"/>
  <c r="Q388" i="1"/>
  <c r="J388" i="1"/>
  <c r="M458" i="1"/>
  <c r="T76" i="1"/>
  <c r="R390" i="1" l="1"/>
  <c r="H390" i="1"/>
  <c r="N390" i="1"/>
  <c r="Q408" i="1"/>
  <c r="T158" i="1"/>
  <c r="T215" i="1" l="1"/>
  <c r="H455" i="1" l="1"/>
  <c r="S17" i="1"/>
  <c r="S190" i="1"/>
  <c r="V217" i="1" l="1"/>
  <c r="S216" i="1"/>
  <c r="U217" i="1"/>
  <c r="S215" i="1" l="1"/>
  <c r="S227" i="1"/>
  <c r="S24" i="1"/>
  <c r="S21" i="1"/>
  <c r="S20" i="1"/>
  <c r="S315" i="1"/>
  <c r="U315" i="1" l="1"/>
  <c r="V21" i="1"/>
  <c r="V24" i="1"/>
  <c r="S22" i="1"/>
  <c r="S19" i="1"/>
  <c r="V20" i="1"/>
  <c r="S281" i="1"/>
  <c r="S282" i="1"/>
  <c r="S283" i="1"/>
  <c r="S284" i="1"/>
  <c r="S285" i="1"/>
  <c r="V22" i="1" l="1"/>
  <c r="V19" i="1"/>
  <c r="V283" i="1"/>
  <c r="V284" i="1"/>
  <c r="V282" i="1"/>
  <c r="S327" i="1"/>
  <c r="V327" i="1" l="1"/>
  <c r="V285" i="1"/>
  <c r="T256" i="1" l="1"/>
  <c r="T253" i="1"/>
  <c r="T189" i="1"/>
  <c r="T187" i="1"/>
  <c r="T181" i="1"/>
  <c r="T173" i="1"/>
  <c r="T162" i="1"/>
  <c r="T150" i="1"/>
  <c r="T137" i="1"/>
  <c r="T129" i="1"/>
  <c r="T119" i="1"/>
  <c r="T106" i="1"/>
  <c r="T101" i="1"/>
  <c r="T97" i="1"/>
  <c r="T94" i="1"/>
  <c r="T62" i="1"/>
  <c r="T59" i="1"/>
  <c r="T226" i="1" l="1"/>
  <c r="T47" i="1"/>
  <c r="T186" i="1"/>
  <c r="T167" i="1"/>
  <c r="T93" i="1" l="1"/>
  <c r="S135" i="1" l="1"/>
  <c r="S134" i="1"/>
  <c r="U134" i="1" s="1"/>
  <c r="S133" i="1"/>
  <c r="S132" i="1"/>
  <c r="S131" i="1"/>
  <c r="S130" i="1"/>
  <c r="U135" i="1" l="1"/>
  <c r="G137" i="1"/>
  <c r="T74" i="1" l="1"/>
  <c r="V263" i="1"/>
  <c r="T46" i="1" l="1"/>
  <c r="H458" i="1"/>
  <c r="G101" i="1" l="1"/>
  <c r="H459" i="1" l="1"/>
  <c r="H454" i="1"/>
  <c r="H457" i="1"/>
  <c r="H453" i="1"/>
  <c r="H452" i="1"/>
  <c r="S328" i="1" l="1"/>
  <c r="V328" i="1" l="1"/>
  <c r="S251" i="1"/>
  <c r="V251" i="1" l="1"/>
  <c r="R419" i="1" l="1"/>
  <c r="R431" i="1"/>
  <c r="Q419" i="1"/>
  <c r="Q431" i="1"/>
  <c r="Q433" i="1" l="1"/>
  <c r="R433" i="1"/>
  <c r="O419" i="1" l="1"/>
  <c r="O431" i="1"/>
  <c r="O433" i="1" l="1"/>
  <c r="N431" i="1" l="1"/>
  <c r="N419" i="1"/>
  <c r="N433" i="1" l="1"/>
  <c r="M431" i="1" l="1"/>
  <c r="M433" i="1" l="1"/>
  <c r="S86" i="1"/>
  <c r="S81" i="1"/>
  <c r="V81" i="1" l="1"/>
  <c r="V86" i="1"/>
  <c r="L431" i="1"/>
  <c r="L433" i="1" l="1"/>
  <c r="S89" i="1" l="1"/>
  <c r="S88" i="1"/>
  <c r="S87" i="1"/>
  <c r="S85" i="1"/>
  <c r="S84" i="1"/>
  <c r="S83" i="1"/>
  <c r="U83" i="1" s="1"/>
  <c r="S80" i="1"/>
  <c r="S79" i="1"/>
  <c r="S78" i="1"/>
  <c r="S77" i="1"/>
  <c r="U87" i="1" l="1"/>
  <c r="V88" i="1"/>
  <c r="V80" i="1"/>
  <c r="V84" i="1"/>
  <c r="V85" i="1"/>
  <c r="V83" i="1"/>
  <c r="K431" i="1" l="1"/>
  <c r="K433" i="1" l="1"/>
  <c r="S82" i="1" l="1"/>
  <c r="J431" i="1" l="1"/>
  <c r="J433" i="1" l="1"/>
  <c r="S255" i="1" l="1"/>
  <c r="U255" i="1" s="1"/>
  <c r="I431" i="1" l="1"/>
  <c r="H431" i="1"/>
  <c r="H433" i="1" l="1"/>
  <c r="I433" i="1"/>
  <c r="S348" i="1"/>
  <c r="S349" i="1"/>
  <c r="S305" i="1"/>
  <c r="V305" i="1" l="1"/>
  <c r="V349" i="1"/>
  <c r="V348" i="1"/>
  <c r="G431" i="1" l="1"/>
  <c r="G433" i="1" l="1"/>
  <c r="S109" i="1"/>
  <c r="S380" i="1"/>
  <c r="U380" i="1" s="1"/>
  <c r="U216" i="1" l="1"/>
  <c r="V216" i="1"/>
  <c r="V215" i="1"/>
  <c r="G455" i="1"/>
  <c r="R455" i="1"/>
  <c r="Q455" i="1"/>
  <c r="P455" i="1"/>
  <c r="O455" i="1"/>
  <c r="N455" i="1"/>
  <c r="U215" i="1" l="1"/>
  <c r="G229" i="1" l="1"/>
  <c r="T385" i="1"/>
  <c r="V262" i="1"/>
  <c r="G385" i="1"/>
  <c r="G364" i="1"/>
  <c r="G359" i="1"/>
  <c r="G311" i="1"/>
  <c r="G266" i="1"/>
  <c r="T262" i="1"/>
  <c r="S262" i="1"/>
  <c r="G262" i="1"/>
  <c r="G358" i="1" l="1"/>
  <c r="G264" i="1"/>
  <c r="G261" i="1" l="1"/>
  <c r="T371" i="1"/>
  <c r="T364" i="1"/>
  <c r="T359" i="1"/>
  <c r="T183" i="1"/>
  <c r="G371" i="1"/>
  <c r="T180" i="1" l="1"/>
  <c r="I459" i="1"/>
  <c r="I458" i="1"/>
  <c r="T374" i="1"/>
  <c r="T358" i="1"/>
  <c r="T370" i="1"/>
  <c r="G374" i="1"/>
  <c r="G370" i="1"/>
  <c r="J458" i="1"/>
  <c r="G458" i="1"/>
  <c r="R459" i="1"/>
  <c r="G256" i="1"/>
  <c r="G253" i="1"/>
  <c r="G250" i="1"/>
  <c r="G189" i="1"/>
  <c r="G187" i="1"/>
  <c r="G183" i="1"/>
  <c r="G181" i="1"/>
  <c r="G158" i="1"/>
  <c r="G150" i="1"/>
  <c r="G142" i="1"/>
  <c r="G129" i="1"/>
  <c r="G119" i="1"/>
  <c r="G106" i="1"/>
  <c r="G97" i="1"/>
  <c r="G94" i="1"/>
  <c r="G90" i="1"/>
  <c r="G76" i="1"/>
  <c r="G65" i="1"/>
  <c r="G62" i="1"/>
  <c r="G59" i="1"/>
  <c r="T28" i="1"/>
  <c r="T16" i="1"/>
  <c r="G47" i="1" l="1"/>
  <c r="T15" i="1"/>
  <c r="G186" i="1"/>
  <c r="G459" i="1"/>
  <c r="R458" i="1"/>
  <c r="Q459" i="1"/>
  <c r="N459" i="1"/>
  <c r="M459" i="1"/>
  <c r="P459" i="1"/>
  <c r="O459" i="1"/>
  <c r="N458" i="1"/>
  <c r="J459" i="1"/>
  <c r="I454" i="1"/>
  <c r="G226" i="1"/>
  <c r="O454" i="1"/>
  <c r="G180" i="1"/>
  <c r="G74" i="1"/>
  <c r="T10" i="1" l="1"/>
  <c r="R457" i="1"/>
  <c r="R454" i="1"/>
  <c r="R453" i="1"/>
  <c r="R452" i="1"/>
  <c r="Q458" i="1"/>
  <c r="Q457" i="1"/>
  <c r="Q453" i="1"/>
  <c r="Q452" i="1"/>
  <c r="N457" i="1"/>
  <c r="N454" i="1"/>
  <c r="N453" i="1"/>
  <c r="N452" i="1"/>
  <c r="M452" i="1"/>
  <c r="M454" i="1"/>
  <c r="M453" i="1"/>
  <c r="I457" i="1"/>
  <c r="I453" i="1"/>
  <c r="Q454" i="1"/>
  <c r="P458" i="1"/>
  <c r="P454" i="1"/>
  <c r="P457" i="1"/>
  <c r="P453" i="1"/>
  <c r="O452" i="1"/>
  <c r="O453" i="1"/>
  <c r="O457" i="1"/>
  <c r="O458" i="1"/>
  <c r="G457" i="1"/>
  <c r="G454" i="1"/>
  <c r="G453" i="1"/>
  <c r="J457" i="1"/>
  <c r="I452" i="1"/>
  <c r="G93" i="1"/>
  <c r="S381" i="1"/>
  <c r="U381" i="1" s="1"/>
  <c r="S379" i="1"/>
  <c r="S378" i="1"/>
  <c r="S372" i="1"/>
  <c r="S367" i="1"/>
  <c r="S366" i="1"/>
  <c r="S365" i="1"/>
  <c r="S362" i="1"/>
  <c r="S361" i="1"/>
  <c r="S356" i="1"/>
  <c r="S354" i="1"/>
  <c r="S352" i="1" s="1"/>
  <c r="S350" i="1"/>
  <c r="S347" i="1"/>
  <c r="S324" i="1"/>
  <c r="S326" i="1"/>
  <c r="S325" i="1"/>
  <c r="S316" i="1"/>
  <c r="S321" i="1"/>
  <c r="S312" i="1"/>
  <c r="S301" i="1"/>
  <c r="S309" i="1"/>
  <c r="S307" i="1"/>
  <c r="S306" i="1"/>
  <c r="S303" i="1"/>
  <c r="S289" i="1"/>
  <c r="S300" i="1"/>
  <c r="S296" i="1"/>
  <c r="S298" i="1"/>
  <c r="S290" i="1"/>
  <c r="S293" i="1"/>
  <c r="S291" i="1"/>
  <c r="S294" i="1"/>
  <c r="S267" i="1"/>
  <c r="S259" i="1"/>
  <c r="S258" i="1"/>
  <c r="S257" i="1"/>
  <c r="S254" i="1"/>
  <c r="S252" i="1"/>
  <c r="S250" i="1" s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188" i="1"/>
  <c r="S161" i="1"/>
  <c r="S160" i="1"/>
  <c r="S159" i="1"/>
  <c r="S157" i="1"/>
  <c r="S156" i="1"/>
  <c r="S155" i="1"/>
  <c r="S154" i="1"/>
  <c r="S153" i="1"/>
  <c r="S152" i="1"/>
  <c r="S151" i="1"/>
  <c r="S149" i="1"/>
  <c r="S148" i="1"/>
  <c r="S147" i="1"/>
  <c r="S145" i="1"/>
  <c r="S144" i="1"/>
  <c r="S143" i="1"/>
  <c r="S141" i="1"/>
  <c r="U141" i="1" s="1"/>
  <c r="S140" i="1"/>
  <c r="S139" i="1"/>
  <c r="U139" i="1" s="1"/>
  <c r="S138" i="1"/>
  <c r="S136" i="1"/>
  <c r="S128" i="1"/>
  <c r="S127" i="1"/>
  <c r="U127" i="1" s="1"/>
  <c r="S126" i="1"/>
  <c r="S125" i="1"/>
  <c r="S124" i="1"/>
  <c r="S123" i="1"/>
  <c r="S122" i="1"/>
  <c r="S121" i="1"/>
  <c r="S120" i="1"/>
  <c r="S118" i="1"/>
  <c r="S117" i="1"/>
  <c r="S116" i="1"/>
  <c r="S115" i="1"/>
  <c r="S114" i="1"/>
  <c r="S113" i="1"/>
  <c r="S112" i="1"/>
  <c r="S111" i="1"/>
  <c r="S110" i="1"/>
  <c r="S108" i="1"/>
  <c r="S107" i="1"/>
  <c r="S105" i="1"/>
  <c r="S104" i="1"/>
  <c r="S103" i="1"/>
  <c r="S102" i="1"/>
  <c r="S100" i="1"/>
  <c r="S99" i="1"/>
  <c r="V98" i="1"/>
  <c r="S96" i="1"/>
  <c r="S95" i="1"/>
  <c r="S91" i="1"/>
  <c r="S75" i="1"/>
  <c r="S73" i="1"/>
  <c r="S72" i="1"/>
  <c r="S71" i="1"/>
  <c r="S70" i="1"/>
  <c r="S67" i="1"/>
  <c r="S66" i="1"/>
  <c r="S63" i="1"/>
  <c r="S61" i="1"/>
  <c r="S60" i="1"/>
  <c r="S58" i="1"/>
  <c r="V58" i="1" s="1"/>
  <c r="S57" i="1"/>
  <c r="V57" i="1" s="1"/>
  <c r="S56" i="1"/>
  <c r="V56" i="1" s="1"/>
  <c r="S55" i="1"/>
  <c r="V55" i="1" s="1"/>
  <c r="S54" i="1"/>
  <c r="V54" i="1" s="1"/>
  <c r="S53" i="1"/>
  <c r="V53" i="1" s="1"/>
  <c r="S52" i="1"/>
  <c r="V52" i="1" s="1"/>
  <c r="S51" i="1"/>
  <c r="V51" i="1" s="1"/>
  <c r="S50" i="1"/>
  <c r="V50" i="1" s="1"/>
  <c r="S49" i="1"/>
  <c r="V49" i="1" s="1"/>
  <c r="S44" i="1"/>
  <c r="S43" i="1"/>
  <c r="S35" i="1"/>
  <c r="V35" i="1" s="1"/>
  <c r="S34" i="1"/>
  <c r="S32" i="1"/>
  <c r="S31" i="1"/>
  <c r="S30" i="1"/>
  <c r="S29" i="1"/>
  <c r="S27" i="1"/>
  <c r="S26" i="1"/>
  <c r="G42" i="1"/>
  <c r="G33" i="1"/>
  <c r="G28" i="1"/>
  <c r="G25" i="1"/>
  <c r="S33" i="1" l="1"/>
  <c r="V34" i="1"/>
  <c r="V33" i="1" s="1"/>
  <c r="S360" i="1"/>
  <c r="S359" i="1" s="1"/>
  <c r="S48" i="1"/>
  <c r="U48" i="1" s="1"/>
  <c r="U91" i="1"/>
  <c r="S266" i="1"/>
  <c r="U266" i="1" s="1"/>
  <c r="U267" i="1"/>
  <c r="S340" i="1"/>
  <c r="S287" i="1"/>
  <c r="S313" i="1"/>
  <c r="U248" i="1"/>
  <c r="U379" i="1"/>
  <c r="U246" i="1"/>
  <c r="U325" i="1"/>
  <c r="U44" i="1"/>
  <c r="S65" i="1"/>
  <c r="U100" i="1"/>
  <c r="U165" i="1"/>
  <c r="V67" i="1"/>
  <c r="U136" i="1"/>
  <c r="S69" i="1"/>
  <c r="V117" i="1"/>
  <c r="U168" i="1"/>
  <c r="U154" i="1"/>
  <c r="U99" i="1"/>
  <c r="U159" i="1"/>
  <c r="U164" i="1"/>
  <c r="V147" i="1"/>
  <c r="U184" i="1"/>
  <c r="V296" i="1"/>
  <c r="S377" i="1"/>
  <c r="G10" i="1"/>
  <c r="U304" i="1"/>
  <c r="V304" i="1"/>
  <c r="V267" i="1"/>
  <c r="V266" i="1" s="1"/>
  <c r="V324" i="1"/>
  <c r="U324" i="1"/>
  <c r="V140" i="1"/>
  <c r="V139" i="1"/>
  <c r="V231" i="1"/>
  <c r="V309" i="1"/>
  <c r="V141" i="1"/>
  <c r="V127" i="1"/>
  <c r="T311" i="1"/>
  <c r="R451" i="1"/>
  <c r="Q451" i="1"/>
  <c r="V63" i="1"/>
  <c r="N451" i="1"/>
  <c r="M451" i="1"/>
  <c r="M390" i="1"/>
  <c r="P452" i="1"/>
  <c r="P451" i="1"/>
  <c r="S16" i="1"/>
  <c r="V365" i="1"/>
  <c r="V335" i="1"/>
  <c r="V337" i="1"/>
  <c r="V366" i="1"/>
  <c r="V362" i="1"/>
  <c r="V345" i="1"/>
  <c r="V350" i="1"/>
  <c r="V361" i="1"/>
  <c r="V367" i="1"/>
  <c r="O451" i="1"/>
  <c r="V73" i="1"/>
  <c r="V71" i="1"/>
  <c r="V17" i="1"/>
  <c r="V72" i="1"/>
  <c r="G452" i="1"/>
  <c r="V378" i="1"/>
  <c r="V307" i="1"/>
  <c r="V252" i="1"/>
  <c r="S129" i="1"/>
  <c r="V128" i="1"/>
  <c r="V96" i="1"/>
  <c r="V66" i="1"/>
  <c r="V32" i="1"/>
  <c r="V31" i="1"/>
  <c r="V30" i="1"/>
  <c r="V356" i="1"/>
  <c r="V303" i="1"/>
  <c r="V300" i="1"/>
  <c r="S142" i="1"/>
  <c r="S150" i="1"/>
  <c r="S137" i="1"/>
  <c r="V289" i="1"/>
  <c r="S311" i="1"/>
  <c r="U352" i="1"/>
  <c r="V379" i="1"/>
  <c r="V346" i="1"/>
  <c r="V321" i="1"/>
  <c r="V316" i="1"/>
  <c r="V381" i="1"/>
  <c r="V290" i="1"/>
  <c r="S76" i="1"/>
  <c r="V312" i="1"/>
  <c r="V294" i="1"/>
  <c r="V347" i="1"/>
  <c r="U50" i="1"/>
  <c r="U51" i="1"/>
  <c r="U52" i="1"/>
  <c r="U49" i="1"/>
  <c r="V255" i="1"/>
  <c r="V281" i="1"/>
  <c r="V265" i="1"/>
  <c r="V306" i="1"/>
  <c r="V354" i="1"/>
  <c r="V352" i="1" s="1"/>
  <c r="S371" i="1"/>
  <c r="V372" i="1"/>
  <c r="S385" i="1"/>
  <c r="V386" i="1"/>
  <c r="V259" i="1"/>
  <c r="S229" i="1"/>
  <c r="V230" i="1"/>
  <c r="S187" i="1"/>
  <c r="V188" i="1"/>
  <c r="U188" i="1"/>
  <c r="U67" i="1"/>
  <c r="V380" i="1"/>
  <c r="V326" i="1"/>
  <c r="V325" i="1"/>
  <c r="V315" i="1"/>
  <c r="V336" i="1"/>
  <c r="V298" i="1"/>
  <c r="V291" i="1"/>
  <c r="V301" i="1"/>
  <c r="V293" i="1"/>
  <c r="V258" i="1"/>
  <c r="V257" i="1"/>
  <c r="U257" i="1"/>
  <c r="U254" i="1"/>
  <c r="V254" i="1"/>
  <c r="U251" i="1"/>
  <c r="V248" i="1"/>
  <c r="V246" i="1"/>
  <c r="S189" i="1"/>
  <c r="V190" i="1"/>
  <c r="U190" i="1"/>
  <c r="S183" i="1"/>
  <c r="V184" i="1"/>
  <c r="S181" i="1"/>
  <c r="V182" i="1"/>
  <c r="U182" i="1"/>
  <c r="U175" i="1"/>
  <c r="U176" i="1"/>
  <c r="U177" i="1"/>
  <c r="U174" i="1"/>
  <c r="U169" i="1"/>
  <c r="U172" i="1"/>
  <c r="U171" i="1"/>
  <c r="U166" i="1"/>
  <c r="U163" i="1"/>
  <c r="V161" i="1"/>
  <c r="U161" i="1"/>
  <c r="V160" i="1"/>
  <c r="V159" i="1"/>
  <c r="V151" i="1"/>
  <c r="V152" i="1"/>
  <c r="U152" i="1"/>
  <c r="V156" i="1"/>
  <c r="U156" i="1"/>
  <c r="V154" i="1"/>
  <c r="V155" i="1"/>
  <c r="U155" i="1"/>
  <c r="U153" i="1"/>
  <c r="V153" i="1"/>
  <c r="U157" i="1"/>
  <c r="V157" i="1"/>
  <c r="V145" i="1"/>
  <c r="U145" i="1"/>
  <c r="V143" i="1"/>
  <c r="U143" i="1"/>
  <c r="U147" i="1"/>
  <c r="V149" i="1"/>
  <c r="U149" i="1"/>
  <c r="U146" i="1"/>
  <c r="V146" i="1"/>
  <c r="V144" i="1"/>
  <c r="U144" i="1"/>
  <c r="V148" i="1"/>
  <c r="U148" i="1"/>
  <c r="U138" i="1"/>
  <c r="V138" i="1"/>
  <c r="U131" i="1"/>
  <c r="V131" i="1"/>
  <c r="V135" i="1"/>
  <c r="U132" i="1"/>
  <c r="V132" i="1"/>
  <c r="V136" i="1"/>
  <c r="U133" i="1"/>
  <c r="V133" i="1"/>
  <c r="U130" i="1"/>
  <c r="V130" i="1"/>
  <c r="V134" i="1"/>
  <c r="V122" i="1"/>
  <c r="U122" i="1"/>
  <c r="U120" i="1"/>
  <c r="V120" i="1"/>
  <c r="U124" i="1"/>
  <c r="V124" i="1"/>
  <c r="V126" i="1"/>
  <c r="U126" i="1"/>
  <c r="V123" i="1"/>
  <c r="U123" i="1"/>
  <c r="U121" i="1"/>
  <c r="V121" i="1"/>
  <c r="U125" i="1"/>
  <c r="V125" i="1"/>
  <c r="V109" i="1"/>
  <c r="V113" i="1"/>
  <c r="U113" i="1"/>
  <c r="U117" i="1"/>
  <c r="V110" i="1"/>
  <c r="U110" i="1"/>
  <c r="V114" i="1"/>
  <c r="U114" i="1"/>
  <c r="V118" i="1"/>
  <c r="U118" i="1"/>
  <c r="U107" i="1"/>
  <c r="V107" i="1"/>
  <c r="U111" i="1"/>
  <c r="V111" i="1"/>
  <c r="U115" i="1"/>
  <c r="V115" i="1"/>
  <c r="V108" i="1"/>
  <c r="U108" i="1"/>
  <c r="V112" i="1"/>
  <c r="U112" i="1"/>
  <c r="V116" i="1"/>
  <c r="U116" i="1"/>
  <c r="V103" i="1"/>
  <c r="U104" i="1"/>
  <c r="V104" i="1"/>
  <c r="U105" i="1"/>
  <c r="V105" i="1"/>
  <c r="U102" i="1"/>
  <c r="V102" i="1"/>
  <c r="U98" i="1"/>
  <c r="V99" i="1"/>
  <c r="V100" i="1"/>
  <c r="V95" i="1"/>
  <c r="U95" i="1"/>
  <c r="V91" i="1"/>
  <c r="S90" i="1"/>
  <c r="V77" i="1"/>
  <c r="U77" i="1"/>
  <c r="V89" i="1"/>
  <c r="U89" i="1"/>
  <c r="U78" i="1"/>
  <c r="V78" i="1"/>
  <c r="V82" i="1"/>
  <c r="U82" i="1"/>
  <c r="V79" i="1"/>
  <c r="U79" i="1"/>
  <c r="V87" i="1"/>
  <c r="U88" i="1"/>
  <c r="U75" i="1"/>
  <c r="V75" i="1"/>
  <c r="V68" i="1"/>
  <c r="V64" i="1"/>
  <c r="U64" i="1"/>
  <c r="V60" i="1"/>
  <c r="U60" i="1"/>
  <c r="G46" i="1"/>
  <c r="V61" i="1"/>
  <c r="U61" i="1"/>
  <c r="U54" i="1"/>
  <c r="U56" i="1"/>
  <c r="U53" i="1"/>
  <c r="U57" i="1"/>
  <c r="U58" i="1"/>
  <c r="U55" i="1"/>
  <c r="V26" i="1"/>
  <c r="U26" i="1"/>
  <c r="S42" i="1"/>
  <c r="V43" i="1"/>
  <c r="V18" i="1"/>
  <c r="V27" i="1"/>
  <c r="U27" i="1"/>
  <c r="V44" i="1"/>
  <c r="V29" i="1"/>
  <c r="S59" i="1"/>
  <c r="S97" i="1"/>
  <c r="S364" i="1"/>
  <c r="S62" i="1"/>
  <c r="S94" i="1"/>
  <c r="S158" i="1"/>
  <c r="S253" i="1"/>
  <c r="S25" i="1"/>
  <c r="S28" i="1"/>
  <c r="S101" i="1"/>
  <c r="S106" i="1"/>
  <c r="S119" i="1"/>
  <c r="S256" i="1"/>
  <c r="V360" i="1" l="1"/>
  <c r="V359" i="1" s="1"/>
  <c r="V311" i="1"/>
  <c r="S15" i="1"/>
  <c r="S10" i="1" s="1"/>
  <c r="U16" i="1"/>
  <c r="U15" i="1" s="1"/>
  <c r="S47" i="1"/>
  <c r="V48" i="1"/>
  <c r="U90" i="1"/>
  <c r="V340" i="1"/>
  <c r="V313" i="1"/>
  <c r="V330" i="1"/>
  <c r="V287" i="1"/>
  <c r="U313" i="1"/>
  <c r="U287" i="1"/>
  <c r="U377" i="1"/>
  <c r="V65" i="1"/>
  <c r="V69" i="1"/>
  <c r="U183" i="1"/>
  <c r="V377" i="1"/>
  <c r="S186" i="1"/>
  <c r="V189" i="1"/>
  <c r="V250" i="1"/>
  <c r="V371" i="1"/>
  <c r="V187" i="1"/>
  <c r="V385" i="1"/>
  <c r="V181" i="1"/>
  <c r="V183" i="1"/>
  <c r="V229" i="1"/>
  <c r="V42" i="1"/>
  <c r="V90" i="1"/>
  <c r="S226" i="1"/>
  <c r="G451" i="1"/>
  <c r="G45" i="1"/>
  <c r="G388" i="1"/>
  <c r="V142" i="1"/>
  <c r="V25" i="1"/>
  <c r="R408" i="1"/>
  <c r="P408" i="1"/>
  <c r="O408" i="1"/>
  <c r="M408" i="1"/>
  <c r="N408" i="1"/>
  <c r="L408" i="1"/>
  <c r="S374" i="1"/>
  <c r="L390" i="1"/>
  <c r="O390" i="1"/>
  <c r="Q390" i="1"/>
  <c r="P390" i="1"/>
  <c r="V364" i="1"/>
  <c r="S264" i="1"/>
  <c r="U264" i="1" s="1"/>
  <c r="S370" i="1"/>
  <c r="V16" i="1"/>
  <c r="V15" i="1" s="1"/>
  <c r="U158" i="1"/>
  <c r="U187" i="1"/>
  <c r="U150" i="1"/>
  <c r="U129" i="1"/>
  <c r="V94" i="1"/>
  <c r="V28" i="1"/>
  <c r="U189" i="1"/>
  <c r="U162" i="1"/>
  <c r="U142" i="1"/>
  <c r="U119" i="1"/>
  <c r="U106" i="1"/>
  <c r="U101" i="1"/>
  <c r="U97" i="1"/>
  <c r="U94" i="1"/>
  <c r="S74" i="1"/>
  <c r="U65" i="1"/>
  <c r="U62" i="1"/>
  <c r="U59" i="1"/>
  <c r="I410" i="1"/>
  <c r="U25" i="1"/>
  <c r="U173" i="1"/>
  <c r="U137" i="1"/>
  <c r="V62" i="1"/>
  <c r="U76" i="1"/>
  <c r="V253" i="1"/>
  <c r="V129" i="1"/>
  <c r="V76" i="1"/>
  <c r="V256" i="1"/>
  <c r="U256" i="1"/>
  <c r="U253" i="1"/>
  <c r="U250" i="1"/>
  <c r="S180" i="1"/>
  <c r="U181" i="1"/>
  <c r="V158" i="1"/>
  <c r="V150" i="1"/>
  <c r="V137" i="1"/>
  <c r="V119" i="1"/>
  <c r="V106" i="1"/>
  <c r="V101" i="1"/>
  <c r="V97" i="1"/>
  <c r="V59" i="1"/>
  <c r="S358" i="1"/>
  <c r="V264" i="1" l="1"/>
  <c r="V47" i="1"/>
  <c r="U47" i="1"/>
  <c r="S46" i="1"/>
  <c r="V186" i="1"/>
  <c r="S261" i="1"/>
  <c r="U261" i="1" s="1"/>
  <c r="V74" i="1"/>
  <c r="U374" i="1"/>
  <c r="V226" i="1"/>
  <c r="V374" i="1"/>
  <c r="V370" i="1"/>
  <c r="V180" i="1"/>
  <c r="V358" i="1"/>
  <c r="U74" i="1"/>
  <c r="G408" i="1"/>
  <c r="U167" i="1"/>
  <c r="S93" i="1"/>
  <c r="G390" i="1"/>
  <c r="U226" i="1"/>
  <c r="U186" i="1"/>
  <c r="U180" i="1"/>
  <c r="V46" i="1" l="1"/>
  <c r="V10" i="1"/>
  <c r="V261" i="1"/>
  <c r="H411" i="1"/>
  <c r="S45" i="1"/>
  <c r="V93" i="1"/>
  <c r="T45" i="1"/>
  <c r="T5" i="1" s="1"/>
  <c r="S388" i="1"/>
  <c r="T388" i="1"/>
  <c r="G411" i="1"/>
  <c r="K390" i="1"/>
  <c r="K408" i="1"/>
  <c r="J408" i="1"/>
  <c r="J390" i="1"/>
  <c r="I390" i="1"/>
  <c r="I408" i="1"/>
  <c r="H408" i="1"/>
  <c r="U93" i="1"/>
  <c r="U46" i="1"/>
  <c r="U10" i="1"/>
  <c r="H435" i="1" l="1"/>
  <c r="U388" i="1"/>
  <c r="V45" i="1"/>
  <c r="V388" i="1"/>
  <c r="Q411" i="1"/>
  <c r="G435" i="1"/>
  <c r="J411" i="1"/>
  <c r="O411" i="1"/>
  <c r="P411" i="1"/>
  <c r="R411" i="1"/>
  <c r="N411" i="1"/>
  <c r="M411" i="1"/>
  <c r="L411" i="1"/>
  <c r="K411" i="1"/>
  <c r="U45" i="1"/>
  <c r="I411" i="1"/>
  <c r="K435" i="1" l="1"/>
  <c r="R435" i="1"/>
  <c r="L435" i="1"/>
  <c r="J435" i="1"/>
  <c r="I435" i="1"/>
  <c r="Q435" i="1"/>
  <c r="P435" i="1"/>
  <c r="O435" i="1"/>
  <c r="N435" i="1"/>
  <c r="M435" i="1"/>
</calcChain>
</file>

<file path=xl/sharedStrings.xml><?xml version="1.0" encoding="utf-8"?>
<sst xmlns="http://schemas.openxmlformats.org/spreadsheetml/2006/main" count="1819" uniqueCount="533">
  <si>
    <t>Div. Administración y Finanzas</t>
  </si>
  <si>
    <t>Al mes de Abril 2017</t>
  </si>
  <si>
    <t>Subt.</t>
  </si>
  <si>
    <t>Ítem</t>
  </si>
  <si>
    <t>Asig.</t>
  </si>
  <si>
    <t>Subasig.</t>
  </si>
  <si>
    <t>DENOMINACIONES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</si>
  <si>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</si>
  <si>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</si>
  <si>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</si>
  <si>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</si>
  <si>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</si>
  <si>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</si>
  <si>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</si>
  <si>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</si>
  <si>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</si>
  <si>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</si>
  <si>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</si>
  <si>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</si>
  <si>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Acum.
(Ene-Dic)</t>
  </si>
  <si>
    <t>Ppto. Vigente</t>
  </si>
  <si>
    <t>% de Avance</t>
  </si>
  <si>
    <t>Saldo</t>
  </si>
  <si>
    <t>INGRESOS</t>
  </si>
  <si>
    <t>08</t>
  </si>
  <si>
    <t>OTROS INGRESOS CORRIENTES</t>
  </si>
  <si>
    <t>01</t>
  </si>
  <si>
    <t xml:space="preserve">     Recup. y reembolsos de L. Medicas</t>
  </si>
  <si>
    <t>001</t>
  </si>
  <si>
    <t>000</t>
  </si>
  <si>
    <t>Reembolso art. 4°, Ley 19.345</t>
  </si>
  <si>
    <t>S/P</t>
  </si>
  <si>
    <t>002</t>
  </si>
  <si>
    <t>Recuperación art. 12°, Ley 18.196</t>
  </si>
  <si>
    <t>02</t>
  </si>
  <si>
    <t xml:space="preserve">     Multas y sanciones pecuniarias</t>
  </si>
  <si>
    <t>Multas</t>
  </si>
  <si>
    <t>Sanciones pecuniarias</t>
  </si>
  <si>
    <t xml:space="preserve">Otros  </t>
  </si>
  <si>
    <t>09</t>
  </si>
  <si>
    <t>APORTE FISCAL</t>
  </si>
  <si>
    <t>Remuneraciones</t>
  </si>
  <si>
    <t>Resto</t>
  </si>
  <si>
    <t>VENTAS DE ACTIVOS NO FINANCIEROS</t>
  </si>
  <si>
    <t>03</t>
  </si>
  <si>
    <t>Vehículo</t>
  </si>
  <si>
    <t>04</t>
  </si>
  <si>
    <t>Mobiliarios y otros</t>
  </si>
  <si>
    <t>05</t>
  </si>
  <si>
    <t>Maquinas y Equipos</t>
  </si>
  <si>
    <t>06</t>
  </si>
  <si>
    <t>Equipos Informáticos</t>
  </si>
  <si>
    <t>RECUPERACION DE PRESTAMOS</t>
  </si>
  <si>
    <t>Ingresos por percibir</t>
  </si>
  <si>
    <t xml:space="preserve">ENDEUDAMIENTO </t>
  </si>
  <si>
    <t>Endeudamiento interno</t>
  </si>
  <si>
    <t>00</t>
  </si>
  <si>
    <t>SALDO INICIAL DE CAJA</t>
  </si>
  <si>
    <t>GASTOS</t>
  </si>
  <si>
    <t/>
  </si>
  <si>
    <t>GASTOS EN PERSONAL</t>
  </si>
  <si>
    <t>PERSONAL DE PLANTA   ( FISCALES )</t>
  </si>
  <si>
    <t xml:space="preserve">      Sueldos y Sobresueldos</t>
  </si>
  <si>
    <t>003</t>
  </si>
  <si>
    <t>004</t>
  </si>
  <si>
    <t>008</t>
  </si>
  <si>
    <t>012</t>
  </si>
  <si>
    <t>033</t>
  </si>
  <si>
    <t>034</t>
  </si>
  <si>
    <t>039</t>
  </si>
  <si>
    <t>999</t>
  </si>
  <si>
    <t xml:space="preserve">      Aporte del Empleador</t>
  </si>
  <si>
    <t xml:space="preserve">      Asignación por Desempeño</t>
  </si>
  <si>
    <t>Remuneraciones Variables</t>
  </si>
  <si>
    <t>005</t>
  </si>
  <si>
    <t>006</t>
  </si>
  <si>
    <t>007</t>
  </si>
  <si>
    <t>Aguinaldos y Bonos</t>
  </si>
  <si>
    <t>OTRAS REMUNERACIONES (FUNCIONARIOS)</t>
  </si>
  <si>
    <t xml:space="preserve">      Honorarios a Suma Alzada</t>
  </si>
  <si>
    <t xml:space="preserve">      Remunerac. Reguladas por el Cod. del Trabajo</t>
  </si>
  <si>
    <t>010</t>
  </si>
  <si>
    <t>020</t>
  </si>
  <si>
    <t>030</t>
  </si>
  <si>
    <t>040</t>
  </si>
  <si>
    <t>050</t>
  </si>
  <si>
    <t>060</t>
  </si>
  <si>
    <t>070</t>
  </si>
  <si>
    <t>080</t>
  </si>
  <si>
    <t>085</t>
  </si>
  <si>
    <t>090</t>
  </si>
  <si>
    <t>300</t>
  </si>
  <si>
    <t xml:space="preserve">      Alumnos en Práctica</t>
  </si>
  <si>
    <t>OTROS GASTOS EN PERSONAL</t>
  </si>
  <si>
    <t>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</si>
  <si>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</si>
  <si>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</si>
  <si>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</si>
  <si>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</si>
  <si>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</si>
  <si>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Vestuarios, accesorios y prendas diversas</t>
  </si>
  <si>
    <t>Calzados</t>
  </si>
  <si>
    <t>Combustible y Lubricantes</t>
  </si>
  <si>
    <t>Para vehículos</t>
  </si>
  <si>
    <t>Para máquinas, equipos de producción, tracción y elevación</t>
  </si>
  <si>
    <t>Para calefacción</t>
  </si>
  <si>
    <t>Para otros</t>
  </si>
  <si>
    <t>Materiales de Uso o Consumo</t>
  </si>
  <si>
    <t>Materiales de oficina</t>
  </si>
  <si>
    <t>Textos y otros materiales de enseñanza</t>
  </si>
  <si>
    <t>Fertilizantes, insecticidas, fungicidas y otros</t>
  </si>
  <si>
    <t>Materiales y utiles de aseo</t>
  </si>
  <si>
    <t>Menaje para oficina, casino y otros</t>
  </si>
  <si>
    <t>009</t>
  </si>
  <si>
    <t>Insumos, repuestos y accesorios computacionales</t>
  </si>
  <si>
    <t>Materiales para mantenimiento y reparación de inmuebles</t>
  </si>
  <si>
    <t>011</t>
  </si>
  <si>
    <t>Repuestos y accesorios para mant. y reparación de vehículos</t>
  </si>
  <si>
    <t>Otros materiales, repuestos y útiles diversos</t>
  </si>
  <si>
    <t>013</t>
  </si>
  <si>
    <t>Equipos menores</t>
  </si>
  <si>
    <t>014</t>
  </si>
  <si>
    <t>Productos elaborados de cuero, caucho y plásticos</t>
  </si>
  <si>
    <t>Otros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</si>
  <si>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</si>
  <si>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</si>
  <si>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</si>
  <si>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</si>
  <si>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</si>
  <si>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</si>
  <si>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</si>
  <si>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</si>
  <si>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Enlaces de telecomunicaciones</t>
  </si>
  <si>
    <t>Mantenimiento y Reparaciones</t>
  </si>
  <si>
    <t>Mantenimiento y reparación de edificaciones</t>
  </si>
  <si>
    <t>Mantenimiento y reparación de vehículos</t>
  </si>
  <si>
    <t>Mantenimiento y reparación de mobiliarios y otros</t>
  </si>
  <si>
    <t>Mantenimiento y reparación de máquinas y equipos de oficina</t>
  </si>
  <si>
    <t>Mantenimiento y reparación de otras máquinas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</si>
  <si>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</si>
  <si>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</si>
  <si>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</si>
  <si>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</si>
  <si>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</si>
  <si>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</si>
  <si>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 xml:space="preserve">Servicios Generales </t>
  </si>
  <si>
    <t>Servicios de aseo</t>
  </si>
  <si>
    <t>Servicios de vigilancia</t>
  </si>
  <si>
    <t>Servicios de mantención de jardines</t>
  </si>
  <si>
    <t>Pasajes, fletes y bodegajes</t>
  </si>
  <si>
    <t>Salas cunas y/o jardines infantiles</t>
  </si>
  <si>
    <t>Servicios de suscripciones y similares</t>
  </si>
  <si>
    <t>Arriendos</t>
  </si>
  <si>
    <t>Arriendo de terrenos</t>
  </si>
  <si>
    <t>Arriendo de edificios</t>
  </si>
  <si>
    <t>Arriendo de vehículos</t>
  </si>
  <si>
    <t>Arriendo de mobiliario y otros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</si>
  <si>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</si>
  <si>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</si>
  <si>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</si>
  <si>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</si>
  <si>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</si>
  <si>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Servicios de giros y remesas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</si>
  <si>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</si>
  <si>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</si>
  <si>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</si>
  <si>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</si>
  <si>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</si>
  <si>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</si>
  <si>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 de Consumo</t>
  </si>
  <si>
    <t>Gastos menores</t>
  </si>
  <si>
    <t>Gastos de representación, protocolo y ceremonial</t>
  </si>
  <si>
    <t>Derechos y tasas</t>
  </si>
  <si>
    <t>Contribuciones</t>
  </si>
  <si>
    <t>0100</t>
  </si>
  <si>
    <t>Otros (víctimas y testigos)</t>
  </si>
  <si>
    <t>0200</t>
  </si>
  <si>
    <t>Otros (peritajes privados)</t>
  </si>
  <si>
    <t>0300</t>
  </si>
  <si>
    <t>0400</t>
  </si>
  <si>
    <t>Otros (peritajes ADN)</t>
  </si>
  <si>
    <t>PRESTACIONES DE SEGURIDAD SOCIAL</t>
  </si>
  <si>
    <t>Prestaciones Soc. del empleador</t>
  </si>
  <si>
    <t>Indemnización con cargo de Fiscalía</t>
  </si>
  <si>
    <t>TRANSFERENCIAS CORRIENTES</t>
  </si>
  <si>
    <t>Transferencia cte. al sector privado</t>
  </si>
  <si>
    <t>Transferencia cte. al sector privado (Becas)</t>
  </si>
  <si>
    <t>Al Gobierno Central</t>
  </si>
  <si>
    <t>Programa de coordinación reforma judicial</t>
  </si>
  <si>
    <t>ADQUISICIÓN DE ACTIVOS NO FINANCIEROS</t>
  </si>
  <si>
    <t>Terrenos</t>
  </si>
  <si>
    <t>Edificios</t>
  </si>
  <si>
    <t>Por distribuir</t>
  </si>
  <si>
    <t>Adquisición Fiscalía Regional de Antofagasta</t>
  </si>
  <si>
    <t>Adquisición Fiscalía Regional de Copiapó</t>
  </si>
  <si>
    <t>Adquisición Fiscalía Regional y Local de Valparaíso</t>
  </si>
  <si>
    <t>Adquisición Fiscalía Regional de Punta Arenas</t>
  </si>
  <si>
    <t>Adquisición Fiscalía Local de Arica</t>
  </si>
  <si>
    <t>Adquisición Fiscalía Local de Pozo Almonte</t>
  </si>
  <si>
    <t>Adquisición Fiscalía Local de Illapel</t>
  </si>
  <si>
    <t>Adquisición Fiscalía Local de San Antonio</t>
  </si>
  <si>
    <t>Adquisición Fiscalía Local de Bulnes</t>
  </si>
  <si>
    <t>Adquisición FL y FR Metropolitana Sur</t>
  </si>
  <si>
    <t>Adquisición Fiscalía Local de Puerto Varas</t>
  </si>
  <si>
    <t>021</t>
  </si>
  <si>
    <t>Adquisición Fiscalía Local de Angol</t>
  </si>
  <si>
    <t>Vehículos</t>
  </si>
  <si>
    <t>Mobiliario y Otros</t>
  </si>
  <si>
    <t>Máquinas y Equipos</t>
  </si>
  <si>
    <t>Máquinas y equipos de oficina</t>
  </si>
  <si>
    <t>Equipos computacionales y periféricos</t>
  </si>
  <si>
    <t>Equipos de comunicaciones para redes informáticas</t>
  </si>
  <si>
    <t>Programas Informáticos</t>
  </si>
  <si>
    <t>Programas computacionales</t>
  </si>
  <si>
    <t>Sistemas de información</t>
  </si>
  <si>
    <t>Otros Activos No Financieros</t>
  </si>
  <si>
    <t>INICIATIVAS DE INVERSIÓN</t>
  </si>
  <si>
    <t>Estudios Básicos</t>
  </si>
  <si>
    <t>Proyectos</t>
  </si>
  <si>
    <t>Gastos Administrativos</t>
  </si>
  <si>
    <t>058</t>
  </si>
  <si>
    <t>Construcción Fiscalia de Carahue</t>
  </si>
  <si>
    <t>066</t>
  </si>
  <si>
    <t>Construcción Fiscalía Local de Los Lagos</t>
  </si>
  <si>
    <t>079</t>
  </si>
  <si>
    <t>Consultorías</t>
  </si>
  <si>
    <t>30124249-0</t>
  </si>
  <si>
    <t>Construcción Fiscalía Local de Alto Hospicio</t>
  </si>
  <si>
    <t>022</t>
  </si>
  <si>
    <t>20195429-0</t>
  </si>
  <si>
    <t>063</t>
  </si>
  <si>
    <t>Ampliación Fiscalía Local de Andacollo</t>
  </si>
  <si>
    <t>071</t>
  </si>
  <si>
    <t>30066974-0</t>
  </si>
  <si>
    <t>Construcción Fiscalía Local de Talca</t>
  </si>
  <si>
    <t>073</t>
  </si>
  <si>
    <t>20184456-0</t>
  </si>
  <si>
    <t>Construcción Fiscalía Local de Cauquenes</t>
  </si>
  <si>
    <t>075</t>
  </si>
  <si>
    <t>076</t>
  </si>
  <si>
    <t>30000650-0</t>
  </si>
  <si>
    <t>Construcción y Equipamiento Fiscalía Local de Parral</t>
  </si>
  <si>
    <t>086</t>
  </si>
  <si>
    <t>Construcción Fiscalía Local de Talcahuano</t>
  </si>
  <si>
    <t>087</t>
  </si>
  <si>
    <t>Construcción Fiscalía Local de Puerto Montt</t>
  </si>
  <si>
    <t>Construcción Fiscalía Nacional</t>
  </si>
  <si>
    <t>091</t>
  </si>
  <si>
    <t>Construcción Fiscalía Local de Rio Negro</t>
  </si>
  <si>
    <t>Construcción Fiscalía Local de Castro</t>
  </si>
  <si>
    <t>Obras Civiles</t>
  </si>
  <si>
    <t>Equipamiento</t>
  </si>
  <si>
    <t>Equipos</t>
  </si>
  <si>
    <t>Otros Gastos</t>
  </si>
  <si>
    <t>Programas de Inversión</t>
  </si>
  <si>
    <t>PRESTAMOS</t>
  </si>
  <si>
    <t>Por Anticipos a Contratista</t>
  </si>
  <si>
    <t>Anticipo contratista Inicial</t>
  </si>
  <si>
    <t>Recuperación por anticipo contratistas</t>
  </si>
  <si>
    <t>TRANSFERENCIAS  DE  CAPITAL</t>
  </si>
  <si>
    <t>SERVICIO DE LA DEUDA</t>
  </si>
  <si>
    <t>Deuda  Flotante</t>
  </si>
  <si>
    <t>Operaciones del Subtítulo 21</t>
  </si>
  <si>
    <t>Operaciones del Subtítulo 22</t>
  </si>
  <si>
    <t>Operaciones del Subtítulo 29</t>
  </si>
  <si>
    <t>Operaciones del Subtítulo 31</t>
  </si>
  <si>
    <t>SALDO FINAL DE CAJA</t>
  </si>
  <si>
    <t>Saldo  final  de  caja</t>
  </si>
  <si>
    <t>Subtítulo</t>
  </si>
  <si>
    <t>Asignación</t>
  </si>
  <si>
    <t>Descripción</t>
  </si>
  <si>
    <r>
      <t xml:space="preserve">Presupuesto </t>
    </r>
    <r>
      <rPr>
        <b/>
        <u/>
        <sz val="12"/>
        <rFont val="Arial"/>
        <family val="2"/>
      </rPr>
      <t>Vigente</t>
    </r>
  </si>
  <si>
    <t>Ejecución Acumulada</t>
  </si>
  <si>
    <t>Porcentaje de Ejecución</t>
  </si>
  <si>
    <t>(%)</t>
  </si>
  <si>
    <t>Gastos en Personal</t>
  </si>
  <si>
    <t xml:space="preserve">   Remuneraciones</t>
  </si>
  <si>
    <t xml:space="preserve">   Otros </t>
  </si>
  <si>
    <t>Bienes y Servicios de Consumo</t>
  </si>
  <si>
    <t xml:space="preserve">   Operación</t>
  </si>
  <si>
    <t xml:space="preserve">   Peritajes Privados</t>
  </si>
  <si>
    <t>Prestaciones de Seguidad Social</t>
  </si>
  <si>
    <t xml:space="preserve">   Prestaciones Previsionales</t>
  </si>
  <si>
    <t xml:space="preserve">   Prestaciones Soc. del empleador</t>
  </si>
  <si>
    <t>Transferencias Corrientes</t>
  </si>
  <si>
    <t xml:space="preserve">   Al Sector privado</t>
  </si>
  <si>
    <t xml:space="preserve">       Becas</t>
  </si>
  <si>
    <t xml:space="preserve">    Al Gobierno Central</t>
  </si>
  <si>
    <t xml:space="preserve">       Programa Coordinación Reforma Judicial</t>
  </si>
  <si>
    <t>Adquisición de Activos No Financieros</t>
  </si>
  <si>
    <t xml:space="preserve">   Edificios</t>
  </si>
  <si>
    <t xml:space="preserve">   Vehículos</t>
  </si>
  <si>
    <t xml:space="preserve">   Mobiliario y Otros </t>
  </si>
  <si>
    <t xml:space="preserve">   Máquinas y Equipos </t>
  </si>
  <si>
    <t xml:space="preserve">   Equipos Informáticos </t>
  </si>
  <si>
    <t xml:space="preserve">   Programas Informáticos </t>
  </si>
  <si>
    <t>99</t>
  </si>
  <si>
    <t xml:space="preserve">   Otros activos no financieros</t>
  </si>
  <si>
    <t>Iniciativas de Inversión</t>
  </si>
  <si>
    <t xml:space="preserve">   Proyectos</t>
  </si>
  <si>
    <t xml:space="preserve">  Anticipos a contratista</t>
  </si>
  <si>
    <t xml:space="preserve">  Recuperación anticipos a contratista</t>
  </si>
  <si>
    <t>Transferencias de Capital</t>
  </si>
  <si>
    <t xml:space="preserve">   Al Gobierno Central</t>
  </si>
  <si>
    <t>Servicio de la Deuda</t>
  </si>
  <si>
    <t>Saldo Final de Caja</t>
  </si>
  <si>
    <t>Construcción Fiscalía Regional de Los Rios</t>
  </si>
  <si>
    <t>IMPUESTOS</t>
  </si>
  <si>
    <t>INTEGROS AL FISCO</t>
  </si>
  <si>
    <t>Integros al Fisco</t>
  </si>
  <si>
    <t xml:space="preserve">       Impuestos</t>
  </si>
  <si>
    <t>031</t>
  </si>
  <si>
    <t>SALDO MOV. PRESUPUESTARIO</t>
  </si>
  <si>
    <t>BANCO ESTADO</t>
  </si>
  <si>
    <t>CAJA MONEDA EXTRANJERA</t>
  </si>
  <si>
    <t>ANTICIPOS A PROVEEDORES</t>
  </si>
  <si>
    <t>ANTICIPOS A CONTRATISTAS</t>
  </si>
  <si>
    <t>ANTICIPOS A RENDIR CUENTA</t>
  </si>
  <si>
    <t>APLICACIÓN DE FONDOS EN ADM.</t>
  </si>
  <si>
    <t>ANTICIPOS PREVISIONALES</t>
  </si>
  <si>
    <t>DEUDORES POR GTOS. PAG. EN EXC</t>
  </si>
  <si>
    <t>DOCUMENTOS PROTESTADOS</t>
  </si>
  <si>
    <t>FLUCTUACIÓN DE CAMBIOS DEUDOR</t>
  </si>
  <si>
    <t>ANTICIPOS DE CLIENTES</t>
  </si>
  <si>
    <t>ADMINISTRACIÓN DE FONDOS</t>
  </si>
  <si>
    <t>DEPOSITOS PREVISIONALES</t>
  </si>
  <si>
    <t>OTRAS OBLIGACIONES FINANCIERA</t>
  </si>
  <si>
    <t>DOCUMENTOS CADUCOS</t>
  </si>
  <si>
    <t>Dif.</t>
  </si>
  <si>
    <t>Por Percibir</t>
  </si>
  <si>
    <t>115 08</t>
  </si>
  <si>
    <t>115 09</t>
  </si>
  <si>
    <t>115 10</t>
  </si>
  <si>
    <t>115 12</t>
  </si>
  <si>
    <t>115 14</t>
  </si>
  <si>
    <t>Total Por Percibir</t>
  </si>
  <si>
    <t>Por Pagar</t>
  </si>
  <si>
    <t>215 21 Gasto en personal</t>
  </si>
  <si>
    <t>215 22 Bs. Y Serv. Consumo</t>
  </si>
  <si>
    <t>215 23 Prestaciones Previsionales</t>
  </si>
  <si>
    <t>215 24 Transferencia ctes.</t>
  </si>
  <si>
    <t>215 29 Adq. De activos no financieros</t>
  </si>
  <si>
    <t>215 31  Iniciativas de Inversión</t>
  </si>
  <si>
    <t>215 32 Prestamos</t>
  </si>
  <si>
    <t>215 33 Transferencias de capital</t>
  </si>
  <si>
    <t>21534 Servicio de la deuda</t>
  </si>
  <si>
    <t>215 35 Saldo Final de Caja</t>
  </si>
  <si>
    <t>Total Por Pagar</t>
  </si>
  <si>
    <t>Neto</t>
  </si>
  <si>
    <t>Diferencia Final</t>
  </si>
  <si>
    <t>MINISTERIO PUBLICO</t>
  </si>
  <si>
    <t>EJECUCIÓN PRESUPUESTARIA ( Devengado ) en $</t>
  </si>
  <si>
    <t>Construcción Fiscalía Regional y FL Arica</t>
  </si>
  <si>
    <t xml:space="preserve">   Fondo Prestaciones a Víctimas y Testigos </t>
  </si>
  <si>
    <t>Reposición FL De Pozo Almonte</t>
  </si>
  <si>
    <t>Construcción Fiscalía Local de  Quintero</t>
  </si>
  <si>
    <t>TOTAL  $</t>
  </si>
  <si>
    <t>082</t>
  </si>
  <si>
    <t>Construcción  Fiscalia Local de Pto. Varas</t>
  </si>
  <si>
    <t>Construcción Fiscalía Local de Puerto Varas</t>
  </si>
  <si>
    <t>Diferencia</t>
  </si>
  <si>
    <t>Prestaciones Previsionales</t>
  </si>
  <si>
    <t>Proyectos por distribuir</t>
  </si>
  <si>
    <t>Subtitulo Balance de Comprobación y de Saldos (BCS vs Ejecucion Devengado)</t>
  </si>
  <si>
    <t>Otros - Devoluciones y reintegros no prov. de Impuesto</t>
  </si>
  <si>
    <t>Otros-Otros</t>
  </si>
  <si>
    <t>Rec. anticipo contratista FL Los Angeles</t>
  </si>
  <si>
    <t>Rec.anticipo contratista FL Pucon</t>
  </si>
  <si>
    <t>Rec. anticipo contratista FL Tal Tal</t>
  </si>
  <si>
    <t>Construcción Fiscalía Local de la Ligua</t>
  </si>
  <si>
    <t>Construcción Fiscalía Regional y FL de Antofagasta</t>
  </si>
  <si>
    <t>Anticipo contratista Fiscalía Local de Alto Hospicio</t>
  </si>
  <si>
    <t>024</t>
  </si>
  <si>
    <t>Construcción Fiscalía Local de Yungay</t>
  </si>
  <si>
    <t>Mejoramiento Fiscalia Local de Illapel</t>
  </si>
  <si>
    <t>versión final dia 07042022</t>
  </si>
  <si>
    <t>OTROS INTEGROS AL FISCO</t>
  </si>
  <si>
    <t>Reposición Fiscalía Local De Combarbalá</t>
  </si>
  <si>
    <t>067</t>
  </si>
  <si>
    <t>Reposición Con Relocalización Fiscalía Regional Metropolitana Occidente Y Fiscalía Local De Maipú - Cerrillos</t>
  </si>
  <si>
    <t>40024941-0</t>
  </si>
  <si>
    <t>20195427-0</t>
  </si>
  <si>
    <t>40011459-0</t>
  </si>
  <si>
    <t>30213122-0</t>
  </si>
  <si>
    <t>30414777-0</t>
  </si>
  <si>
    <t>30476233-0</t>
  </si>
  <si>
    <t>30038634-0</t>
  </si>
  <si>
    <t>30125093-0</t>
  </si>
  <si>
    <t>30136723-0</t>
  </si>
  <si>
    <t>30038628-0</t>
  </si>
  <si>
    <t>40008275-0</t>
  </si>
  <si>
    <t>40010362-0</t>
  </si>
  <si>
    <t>40030566-0</t>
  </si>
  <si>
    <t>OTROS GASTOS CORRIENTES</t>
  </si>
  <si>
    <t>DEVOLUCIONES</t>
  </si>
  <si>
    <t>Otros Gastos Corrientes</t>
  </si>
  <si>
    <t xml:space="preserve">       Devoluciones</t>
  </si>
  <si>
    <t>Adquisición Edificio Fiscalía Regional de Tarapacá</t>
  </si>
  <si>
    <t>015</t>
  </si>
  <si>
    <t>061</t>
  </si>
  <si>
    <t>Ampliación Fiscalía Local de Antofagasta</t>
  </si>
  <si>
    <t>069</t>
  </si>
  <si>
    <t>092</t>
  </si>
  <si>
    <t>Ampliación y Mejoramiento Fiscalía Regional de Magallanes</t>
  </si>
  <si>
    <t>Reposición Fiscalía Local de Andacollo</t>
  </si>
  <si>
    <t>Reposición Fiscalía Local de Combarbalá</t>
  </si>
  <si>
    <t>FLUCTUACIÓN DE CAMBIOS- ACREED</t>
  </si>
  <si>
    <t>084</t>
  </si>
  <si>
    <t>Anticipo contratista FL Carahue</t>
  </si>
  <si>
    <t>026</t>
  </si>
  <si>
    <t>Construcción Fiscalia de Quellon</t>
  </si>
  <si>
    <t>A Otras Entidades Públicas</t>
  </si>
  <si>
    <t>Plan Calle Sin Violencia</t>
  </si>
  <si>
    <t>Operaciones del Subtítulo 23</t>
  </si>
  <si>
    <t xml:space="preserve">     Del Gobierno Central </t>
  </si>
  <si>
    <t>Recuperación LM Fonasa</t>
  </si>
  <si>
    <t xml:space="preserve">TRANSFERENCIAS PARA GASTOS DE CAPITAL	</t>
  </si>
  <si>
    <t>Del Gobierno Central</t>
  </si>
  <si>
    <t xml:space="preserve">       Plan Calle Sin Violencia</t>
  </si>
  <si>
    <t xml:space="preserve">    A Otras entidades  Públicas</t>
  </si>
  <si>
    <t>Por Anticipos  a Contratistas</t>
  </si>
  <si>
    <t>.</t>
  </si>
  <si>
    <t>Construcción Fiscalia Local de Melipilla</t>
  </si>
  <si>
    <t>089</t>
  </si>
  <si>
    <t>Construcción Fiscalia de Castro</t>
  </si>
  <si>
    <t>Construcción Fiscalia de San Antonio</t>
  </si>
  <si>
    <t>PCSV Viaticos</t>
  </si>
  <si>
    <t>PCSV Inversión</t>
  </si>
  <si>
    <t>Mejoramiento Fiscalía Local de Bulnes</t>
  </si>
  <si>
    <t>Operaciones del Subtítulo 24</t>
  </si>
  <si>
    <t>Préstamos</t>
  </si>
  <si>
    <t>TOTAL M$</t>
  </si>
  <si>
    <t>Desahucios e indemnizaciones (Finiquitos)</t>
  </si>
  <si>
    <t xml:space="preserve">            Sueldo base</t>
  </si>
  <si>
    <t xml:space="preserve">            Asignación de antiguedad</t>
  </si>
  <si>
    <t xml:space="preserve">            Asignación profesional</t>
  </si>
  <si>
    <t xml:space="preserve">            Asignación de zona</t>
  </si>
  <si>
    <t xml:space="preserve">            Asignación de nivelación</t>
  </si>
  <si>
    <t xml:space="preserve">            Gastos de representación</t>
  </si>
  <si>
    <t xml:space="preserve">            Asignación judicial</t>
  </si>
  <si>
    <t xml:space="preserve">            Asignación de casa</t>
  </si>
  <si>
    <t xml:space="preserve">            Asignación de responsabilidad superior</t>
  </si>
  <si>
    <t xml:space="preserve">            Otras asignaciones</t>
  </si>
  <si>
    <t xml:space="preserve">              A servicio de bienestar</t>
  </si>
  <si>
    <t xml:space="preserve">              Otras cotizaciones previsionales</t>
  </si>
  <si>
    <t xml:space="preserve">              Desempeño individual</t>
  </si>
  <si>
    <t xml:space="preserve">             Trabajos extraordinarios</t>
  </si>
  <si>
    <t xml:space="preserve">             Comisión de servicio en el país</t>
  </si>
  <si>
    <t xml:space="preserve">             Comisión de servicio en el extranjero</t>
  </si>
  <si>
    <t xml:space="preserve">            Aguinaldos </t>
  </si>
  <si>
    <t xml:space="preserve">            Bono escolaridad</t>
  </si>
  <si>
    <t xml:space="preserve">            Bono especial</t>
  </si>
  <si>
    <t xml:space="preserve">            Bonificación adicional al bono escolaridad</t>
  </si>
  <si>
    <t xml:space="preserve">            Aporte del empleador a servicio de bienestar</t>
  </si>
  <si>
    <t xml:space="preserve">            Aporte del empleador otras cotizaciones prev.</t>
  </si>
  <si>
    <t xml:space="preserve">            Asignación por desempeño individual</t>
  </si>
  <si>
    <t xml:space="preserve">            Asignación por desempeño institucional</t>
  </si>
  <si>
    <t xml:space="preserve">            Comisión de servicio en el país</t>
  </si>
  <si>
    <t xml:space="preserve">            Comisión de servicio en el extranjero</t>
  </si>
  <si>
    <t xml:space="preserve">            Bonos especiales</t>
  </si>
  <si>
    <t xml:space="preserve">            Remunerac. reguladas por el cod. del trabajo</t>
  </si>
  <si>
    <t xml:space="preserve">            Trabajos extraordinarios</t>
  </si>
  <si>
    <t xml:space="preserve">            Asignación de traslado</t>
  </si>
  <si>
    <t>093</t>
  </si>
  <si>
    <t>Construcción Fiscalía Local de Cabo de Hornos</t>
  </si>
  <si>
    <t>101</t>
  </si>
  <si>
    <t>Gobierno Regional del Maule</t>
  </si>
  <si>
    <t>Gobierno Regional del Arica</t>
  </si>
  <si>
    <t>Gobierno Regional del Tarapacá</t>
  </si>
  <si>
    <t>Intereses, Multas y Recargos</t>
  </si>
  <si>
    <t>MINISTERIO PÚBLICO AÑO 2026</t>
  </si>
  <si>
    <t xml:space="preserve"> </t>
  </si>
  <si>
    <t>A Organismos Internacionales</t>
  </si>
  <si>
    <t>(M$ 2026)</t>
  </si>
  <si>
    <t xml:space="preserve">    A Organismos Internacionales</t>
  </si>
  <si>
    <t>Asociacion Internacional de Fiscales</t>
  </si>
  <si>
    <t xml:space="preserve">       Asociacion Internacional de Fiscales</t>
  </si>
  <si>
    <t>PCSV Honorarios</t>
  </si>
  <si>
    <t xml:space="preserve">PCSV Gtos. Ctes. </t>
  </si>
  <si>
    <t>Proyecto GORE Arica y Parinacota</t>
  </si>
  <si>
    <t>Proyecto GORE Honorarios</t>
  </si>
  <si>
    <t>Proyecto GORE Viaticos</t>
  </si>
  <si>
    <t xml:space="preserve">Proyecto GORE Gtos. Ctes. </t>
  </si>
  <si>
    <t>Proyecto GORE Inversión</t>
  </si>
  <si>
    <t>Proyecto GORE Tarapacá</t>
  </si>
  <si>
    <t>Proyecto GORE Maule</t>
  </si>
  <si>
    <t xml:space="preserve">       Proyecto GORE Arica y Parinacota</t>
  </si>
  <si>
    <t xml:space="preserve">       Proyecto GORE Tarapacá</t>
  </si>
  <si>
    <t xml:space="preserve">       Proyecto GORE Maule</t>
  </si>
  <si>
    <t>FONDO DE APORTE A VÍCTIMAS Y TESTIGOS - MINISTERIO PÚBLICO - MAPVT</t>
  </si>
  <si>
    <t>1. Ejecución por Subtítulo:</t>
  </si>
  <si>
    <t>Subtítulo 22</t>
  </si>
  <si>
    <t>Imputación al 22.12.999.010</t>
  </si>
  <si>
    <t>Otros de Servicios Generales por concepto de Call Center</t>
  </si>
  <si>
    <t>Servicio Traducción de lengua de señas mediante video conferencia. Familia en Linea SA</t>
  </si>
  <si>
    <t>Subtítulo 29</t>
  </si>
  <si>
    <t>Inversiones en Mobiliario, Máquinas, Equipos y Programas Informáticos</t>
  </si>
  <si>
    <t>Total</t>
  </si>
  <si>
    <t>2.  Descripción de los gastos acumulados a la fecha, según Clasificador Interno de Prestaciones por concepto de Orientación, Protección y Atención a Víctimas y Testigos del Ministerio Público.</t>
  </si>
  <si>
    <t>Tabla Doble Entrada</t>
  </si>
  <si>
    <t>Traslado de Personas</t>
  </si>
  <si>
    <t>Gastos de Alojamiento y/o Alimentación</t>
  </si>
  <si>
    <t>Atención Sicológica / Siquiátrica</t>
  </si>
  <si>
    <t>Asistencia Social</t>
  </si>
  <si>
    <t>Asistencia Médica</t>
  </si>
  <si>
    <t>Indemnización por Lucro Cesante</t>
  </si>
  <si>
    <t>Elementos de Seguridad</t>
  </si>
  <si>
    <t>Inversiones</t>
  </si>
  <si>
    <t>Totales</t>
  </si>
  <si>
    <t>TR</t>
  </si>
  <si>
    <t>HC</t>
  </si>
  <si>
    <t>SI</t>
  </si>
  <si>
    <t>SO</t>
  </si>
  <si>
    <t>AM</t>
  </si>
  <si>
    <t>LC</t>
  </si>
  <si>
    <t>ES</t>
  </si>
  <si>
    <t>OT</t>
  </si>
  <si>
    <t>EL</t>
  </si>
  <si>
    <t>Protección</t>
  </si>
  <si>
    <t>P</t>
  </si>
  <si>
    <t>Apoyo</t>
  </si>
  <si>
    <t>A</t>
  </si>
  <si>
    <t>Montos Expresados en Pesos ($)</t>
  </si>
  <si>
    <t>2.  Descripción de los gastos mensuales, según Clasificador Interno de Prestaciones por concepto de Orientación, Protección y Atención a Víctimas y Testigos del Ministerio Público.</t>
  </si>
  <si>
    <t>MAPVT: Nuevo sistema denominado Módulo de Administración de Prestaciones para Víctimas y Testigos</t>
  </si>
  <si>
    <t xml:space="preserve">             Desempeño institucional</t>
  </si>
  <si>
    <t>Al mes de Julio de 2026</t>
  </si>
  <si>
    <t>Al mes de Julio 2026</t>
  </si>
  <si>
    <t>EJECUCIÓN ACUMULADA A JULIO</t>
  </si>
  <si>
    <t>Otros de Servicios Generales por concepto de Call Center.</t>
  </si>
  <si>
    <t xml:space="preserve">Servicio Traducción de lengua de señas mediante video conferencia. </t>
  </si>
  <si>
    <t>EJECUCIÓN MENSUAL - JULIO</t>
  </si>
  <si>
    <t xml:space="preserve">       Otros Integros al Fisco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</si>
</sst>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43" formatCode="_ * #,##0.00_ ;_ * \-#,##0.00_ ;_ * &quot;-&quot;??_ ;_ @_ "/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0.0%"/>
    <numFmt numFmtId="167" formatCode="#,##0_ ;[Red]\-#,##0\ "/>
    <numFmt numFmtId="168" formatCode="#,##0.000"/>
    <numFmt numFmtId="169" formatCode="_-* #,##0_-;\-* #,##0_-;_-* &quot;-&quot;??_-;_-@_-"/>
    <numFmt numFmtId="170" formatCode="#,##0_ ;\-#,##0\ "/>
    <numFmt numFmtId="171" formatCode="_-* #,##0.00\ &quot;€&quot;_-;\-* #,##0.00\ &quot;€&quot;_-;_-* &quot;-&quot;??\ &quot;€&quot;_-;_-@_-"/>
    <numFmt numFmtId="172" formatCode="#,###"/>
    <numFmt numFmtId="173" formatCode="&quot;€&quot;\ #,##0"/>
    <numFmt numFmtId="174" formatCode="_-&quot;$&quot;\ * #,##0_-;\-&quot;$&quot;\ * #,##0_-;_-&quot;$&quot;\ 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12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8"/>
      <name val="Times New Roman"/>
      <family val="1"/>
    </font>
    <font>
      <b/>
      <sz val="10"/>
      <color rgb="FFFF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darkUp"/>
    </fill>
    <fill>
      <patternFill patternType="darkUp">
        <bgColor indexed="9"/>
      </patternFill>
    </fill>
    <fill>
      <patternFill patternType="solid">
        <fgColor theme="4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ck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ck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thin">
        <color theme="4"/>
      </right>
      <top style="thick">
        <color theme="4"/>
      </top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1">
    <xf numFmtId="0" fontId="0" fillId="0" borderId="0" xfId="0"/>
    <xf numFmtId="0" fontId="3" fillId="4" borderId="1" xfId="2" applyFont="1" applyFill="1" applyBorder="1" applyAlignment="1">
      <alignment horizontal="center" vertical="center"/>
    </xf>
    <xf numFmtId="0" fontId="3" fillId="4" borderId="1" xfId="2" quotePrefix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vertical="center"/>
    </xf>
    <xf numFmtId="49" fontId="3" fillId="4" borderId="1" xfId="2" applyNumberFormat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/>
    </xf>
    <xf numFmtId="3" fontId="3" fillId="4" borderId="1" xfId="2" applyNumberFormat="1" applyFont="1" applyFill="1" applyBorder="1"/>
    <xf numFmtId="0" fontId="3" fillId="4" borderId="1" xfId="2" quotePrefix="1" applyFont="1" applyFill="1" applyBorder="1" applyAlignment="1">
      <alignment horizontal="center"/>
    </xf>
    <xf numFmtId="3" fontId="3" fillId="4" borderId="1" xfId="2" applyNumberFormat="1" applyFont="1" applyFill="1" applyBorder="1" applyAlignment="1">
      <alignment vertical="center"/>
    </xf>
    <xf numFmtId="3" fontId="3" fillId="0" borderId="1" xfId="2" applyNumberFormat="1" applyFont="1" applyBorder="1" applyAlignment="1">
      <alignment vertical="center"/>
    </xf>
    <xf numFmtId="3" fontId="2" fillId="0" borderId="0" xfId="2" applyNumberFormat="1"/>
    <xf numFmtId="0" fontId="3" fillId="4" borderId="2" xfId="2" quotePrefix="1" applyFont="1" applyFill="1" applyBorder="1" applyAlignment="1">
      <alignment horizontal="center" vertical="center"/>
    </xf>
    <xf numFmtId="167" fontId="3" fillId="4" borderId="1" xfId="2" applyNumberFormat="1" applyFont="1" applyFill="1" applyBorder="1" applyAlignment="1">
      <alignment horizontal="right" vertical="center"/>
    </xf>
    <xf numFmtId="0" fontId="2" fillId="0" borderId="0" xfId="2"/>
    <xf numFmtId="166" fontId="2" fillId="0" borderId="0" xfId="7" applyNumberFormat="1" applyFont="1" applyAlignment="1">
      <alignment horizontal="center"/>
    </xf>
    <xf numFmtId="3" fontId="0" fillId="0" borderId="0" xfId="0" applyNumberFormat="1"/>
    <xf numFmtId="3" fontId="2" fillId="0" borderId="0" xfId="7" applyNumberFormat="1" applyFont="1" applyAlignment="1">
      <alignment horizontal="center"/>
    </xf>
    <xf numFmtId="3" fontId="3" fillId="0" borderId="0" xfId="2" applyNumberFormat="1" applyFont="1"/>
    <xf numFmtId="0" fontId="2" fillId="0" borderId="0" xfId="0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167" fontId="3" fillId="2" borderId="1" xfId="0" applyNumberFormat="1" applyFont="1" applyFill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7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167" fontId="4" fillId="3" borderId="1" xfId="0" applyNumberFormat="1" applyFont="1" applyFill="1" applyBorder="1" applyAlignment="1">
      <alignment horizontal="right" vertical="center"/>
    </xf>
    <xf numFmtId="169" fontId="2" fillId="0" borderId="0" xfId="1" applyNumberFormat="1" applyFont="1" applyFill="1" applyBorder="1" applyAlignment="1" applyProtection="1">
      <alignment horizontal="right" vertical="center"/>
    </xf>
    <xf numFmtId="3" fontId="12" fillId="0" borderId="0" xfId="2" applyNumberFormat="1" applyFont="1" applyAlignment="1">
      <alignment horizontal="center" vertical="center"/>
    </xf>
    <xf numFmtId="0" fontId="13" fillId="0" borderId="0" xfId="0" applyFont="1"/>
    <xf numFmtId="0" fontId="2" fillId="0" borderId="0" xfId="2" applyAlignment="1">
      <alignment horizontal="left"/>
    </xf>
    <xf numFmtId="3" fontId="14" fillId="0" borderId="10" xfId="0" applyNumberFormat="1" applyFont="1" applyBorder="1" applyAlignment="1">
      <alignment wrapText="1"/>
    </xf>
    <xf numFmtId="0" fontId="14" fillId="0" borderId="10" xfId="0" applyFont="1" applyBorder="1" applyAlignment="1">
      <alignment wrapText="1"/>
    </xf>
    <xf numFmtId="3" fontId="15" fillId="0" borderId="10" xfId="0" applyNumberFormat="1" applyFont="1" applyBorder="1" applyAlignment="1">
      <alignment wrapText="1"/>
    </xf>
    <xf numFmtId="166" fontId="2" fillId="5" borderId="3" xfId="7" applyNumberFormat="1" applyFont="1" applyFill="1" applyBorder="1" applyAlignment="1">
      <alignment horizontal="center" vertical="center"/>
    </xf>
    <xf numFmtId="166" fontId="13" fillId="0" borderId="0" xfId="7" applyNumberFormat="1" applyFont="1" applyAlignment="1">
      <alignment horizontal="center"/>
    </xf>
    <xf numFmtId="0" fontId="13" fillId="0" borderId="10" xfId="0" applyFont="1" applyBorder="1" applyAlignment="1">
      <alignment wrapText="1"/>
    </xf>
    <xf numFmtId="167" fontId="13" fillId="0" borderId="0" xfId="0" applyNumberFormat="1" applyFont="1"/>
    <xf numFmtId="167" fontId="16" fillId="0" borderId="0" xfId="0" applyNumberFormat="1" applyFont="1"/>
    <xf numFmtId="3" fontId="13" fillId="0" borderId="0" xfId="0" applyNumberFormat="1" applyFont="1"/>
    <xf numFmtId="0" fontId="17" fillId="0" borderId="1" xfId="0" applyFont="1" applyBorder="1" applyAlignment="1">
      <alignment horizontal="center"/>
    </xf>
    <xf numFmtId="3" fontId="13" fillId="0" borderId="1" xfId="0" applyNumberFormat="1" applyFont="1" applyBorder="1"/>
    <xf numFmtId="0" fontId="17" fillId="7" borderId="1" xfId="0" applyFont="1" applyFill="1" applyBorder="1" applyAlignment="1">
      <alignment horizontal="center"/>
    </xf>
    <xf numFmtId="0" fontId="13" fillId="7" borderId="1" xfId="0" applyFont="1" applyFill="1" applyBorder="1"/>
    <xf numFmtId="41" fontId="13" fillId="0" borderId="1" xfId="8" applyFont="1" applyBorder="1"/>
    <xf numFmtId="167" fontId="2" fillId="0" borderId="0" xfId="2" applyNumberFormat="1"/>
    <xf numFmtId="167" fontId="3" fillId="0" borderId="1" xfId="2" applyNumberFormat="1" applyFont="1" applyBorder="1" applyAlignment="1">
      <alignment vertical="center"/>
    </xf>
    <xf numFmtId="166" fontId="2" fillId="4" borderId="2" xfId="7" applyNumberFormat="1" applyFont="1" applyFill="1" applyBorder="1" applyAlignment="1">
      <alignment horizontal="center"/>
    </xf>
    <xf numFmtId="166" fontId="3" fillId="0" borderId="2" xfId="7" applyNumberFormat="1" applyFont="1" applyFill="1" applyBorder="1" applyAlignment="1">
      <alignment horizontal="center" vertical="center"/>
    </xf>
    <xf numFmtId="166" fontId="2" fillId="0" borderId="2" xfId="7" applyNumberFormat="1" applyFont="1" applyFill="1" applyBorder="1" applyAlignment="1">
      <alignment horizontal="center" vertical="center"/>
    </xf>
    <xf numFmtId="166" fontId="2" fillId="4" borderId="2" xfId="7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wrapText="1"/>
    </xf>
    <xf numFmtId="3" fontId="18" fillId="4" borderId="0" xfId="0" applyNumberFormat="1" applyFont="1" applyFill="1" applyAlignment="1">
      <alignment vertical="center"/>
    </xf>
    <xf numFmtId="3" fontId="19" fillId="4" borderId="0" xfId="0" applyNumberFormat="1" applyFont="1" applyFill="1" applyAlignment="1">
      <alignment vertical="center"/>
    </xf>
    <xf numFmtId="3" fontId="14" fillId="0" borderId="10" xfId="0" applyNumberFormat="1" applyFont="1" applyBorder="1" applyAlignment="1">
      <alignment horizontal="right" wrapText="1"/>
    </xf>
    <xf numFmtId="0" fontId="3" fillId="0" borderId="1" xfId="2" quotePrefix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7" fontId="3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9" fontId="3" fillId="0" borderId="1" xfId="2" quotePrefix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wrapText="1"/>
    </xf>
    <xf numFmtId="0" fontId="3" fillId="7" borderId="1" xfId="0" applyFont="1" applyFill="1" applyBorder="1" applyAlignment="1">
      <alignment vertical="center"/>
    </xf>
    <xf numFmtId="167" fontId="2" fillId="7" borderId="1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vertical="center"/>
    </xf>
    <xf numFmtId="167" fontId="2" fillId="9" borderId="1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center" vertical="center"/>
    </xf>
    <xf numFmtId="167" fontId="3" fillId="9" borderId="1" xfId="0" applyNumberFormat="1" applyFont="1" applyFill="1" applyBorder="1" applyAlignment="1">
      <alignment horizontal="right" vertical="center"/>
    </xf>
    <xf numFmtId="167" fontId="2" fillId="9" borderId="0" xfId="0" applyNumberFormat="1" applyFont="1" applyFill="1" applyAlignment="1">
      <alignment horizontal="right" vertical="center"/>
    </xf>
    <xf numFmtId="3" fontId="14" fillId="0" borderId="15" xfId="0" applyNumberFormat="1" applyFont="1" applyBorder="1" applyAlignment="1">
      <alignment wrapText="1"/>
    </xf>
    <xf numFmtId="0" fontId="14" fillId="0" borderId="0" xfId="0" applyFont="1"/>
    <xf numFmtId="166" fontId="14" fillId="0" borderId="0" xfId="7" applyNumberFormat="1" applyFont="1" applyAlignment="1">
      <alignment horizontal="center"/>
    </xf>
    <xf numFmtId="3" fontId="14" fillId="0" borderId="0" xfId="0" applyNumberFormat="1" applyFont="1"/>
    <xf numFmtId="0" fontId="17" fillId="7" borderId="1" xfId="0" applyFont="1" applyFill="1" applyBorder="1" applyAlignment="1">
      <alignment horizontal="left"/>
    </xf>
    <xf numFmtId="0" fontId="17" fillId="0" borderId="0" xfId="0" applyFont="1"/>
    <xf numFmtId="170" fontId="14" fillId="0" borderId="10" xfId="8" applyNumberFormat="1" applyFont="1" applyBorder="1" applyAlignment="1">
      <alignment wrapText="1"/>
    </xf>
    <xf numFmtId="0" fontId="3" fillId="0" borderId="4" xfId="2" quotePrefix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0" fontId="13" fillId="0" borderId="16" xfId="0" applyFont="1" applyBorder="1" applyAlignment="1">
      <alignment wrapText="1"/>
    </xf>
    <xf numFmtId="167" fontId="2" fillId="0" borderId="7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4" fillId="0" borderId="2" xfId="0" applyFont="1" applyBorder="1" applyAlignment="1">
      <alignment wrapText="1"/>
    </xf>
    <xf numFmtId="167" fontId="2" fillId="0" borderId="19" xfId="0" applyNumberFormat="1" applyFont="1" applyBorder="1" applyAlignment="1">
      <alignment horizontal="right" vertical="center"/>
    </xf>
    <xf numFmtId="167" fontId="2" fillId="0" borderId="20" xfId="0" applyNumberFormat="1" applyFont="1" applyBorder="1" applyAlignment="1">
      <alignment horizontal="right" vertical="center"/>
    </xf>
    <xf numFmtId="0" fontId="13" fillId="0" borderId="1" xfId="0" applyFont="1" applyBorder="1"/>
    <xf numFmtId="3" fontId="15" fillId="5" borderId="3" xfId="2" applyNumberFormat="1" applyFont="1" applyFill="1" applyBorder="1" applyAlignment="1">
      <alignment vertical="center"/>
    </xf>
    <xf numFmtId="167" fontId="14" fillId="0" borderId="10" xfId="0" applyNumberFormat="1" applyFont="1" applyBorder="1" applyAlignment="1">
      <alignment wrapText="1"/>
    </xf>
    <xf numFmtId="41" fontId="13" fillId="0" borderId="1" xfId="8" applyFont="1" applyFill="1" applyBorder="1"/>
    <xf numFmtId="172" fontId="14" fillId="0" borderId="10" xfId="0" applyNumberFormat="1" applyFont="1" applyBorder="1" applyAlignment="1">
      <alignment wrapText="1"/>
    </xf>
    <xf numFmtId="0" fontId="3" fillId="0" borderId="7" xfId="2" quotePrefix="1" applyFont="1" applyBorder="1" applyAlignment="1">
      <alignment horizontal="center" vertical="center"/>
    </xf>
    <xf numFmtId="0" fontId="22" fillId="0" borderId="1" xfId="0" applyFont="1" applyBorder="1"/>
    <xf numFmtId="3" fontId="14" fillId="0" borderId="17" xfId="0" applyNumberFormat="1" applyFont="1" applyBorder="1" applyAlignment="1">
      <alignment wrapText="1"/>
    </xf>
    <xf numFmtId="0" fontId="22" fillId="0" borderId="0" xfId="0" applyFont="1"/>
    <xf numFmtId="0" fontId="6" fillId="4" borderId="0" xfId="2" applyFont="1" applyFill="1" applyAlignment="1">
      <alignment horizontal="center"/>
    </xf>
    <xf numFmtId="3" fontId="6" fillId="4" borderId="0" xfId="2" applyNumberFormat="1" applyFont="1" applyFill="1" applyAlignment="1">
      <alignment horizontal="center" vertical="center" wrapText="1"/>
    </xf>
    <xf numFmtId="3" fontId="6" fillId="4" borderId="0" xfId="2" applyNumberFormat="1" applyFont="1" applyFill="1" applyAlignment="1">
      <alignment horizontal="center"/>
    </xf>
    <xf numFmtId="0" fontId="6" fillId="4" borderId="21" xfId="2" applyFont="1" applyFill="1" applyBorder="1" applyAlignment="1">
      <alignment horizontal="center"/>
    </xf>
    <xf numFmtId="0" fontId="6" fillId="4" borderId="21" xfId="2" applyFont="1" applyFill="1" applyBorder="1"/>
    <xf numFmtId="0" fontId="8" fillId="4" borderId="21" xfId="2" applyFont="1" applyFill="1" applyBorder="1" applyAlignment="1">
      <alignment horizontal="center"/>
    </xf>
    <xf numFmtId="0" fontId="8" fillId="4" borderId="21" xfId="2" applyFont="1" applyFill="1" applyBorder="1"/>
    <xf numFmtId="3" fontId="8" fillId="4" borderId="21" xfId="2" applyNumberFormat="1" applyFont="1" applyFill="1" applyBorder="1"/>
    <xf numFmtId="3" fontId="6" fillId="0" borderId="21" xfId="2" applyNumberFormat="1" applyFont="1" applyBorder="1"/>
    <xf numFmtId="3" fontId="8" fillId="0" borderId="21" xfId="2" applyNumberFormat="1" applyFont="1" applyBorder="1"/>
    <xf numFmtId="0" fontId="8" fillId="4" borderId="21" xfId="2" quotePrefix="1" applyFont="1" applyFill="1" applyBorder="1" applyAlignment="1">
      <alignment horizontal="center"/>
    </xf>
    <xf numFmtId="0" fontId="8" fillId="0" borderId="21" xfId="2" quotePrefix="1" applyFont="1" applyBorder="1" applyAlignment="1">
      <alignment horizontal="center"/>
    </xf>
    <xf numFmtId="0" fontId="8" fillId="0" borderId="21" xfId="2" applyFont="1" applyBorder="1"/>
    <xf numFmtId="0" fontId="8" fillId="4" borderId="21" xfId="2" quotePrefix="1" applyFont="1" applyFill="1" applyBorder="1" applyAlignment="1">
      <alignment horizontal="left"/>
    </xf>
    <xf numFmtId="0" fontId="6" fillId="4" borderId="21" xfId="2" quotePrefix="1" applyFont="1" applyFill="1" applyBorder="1" applyAlignment="1">
      <alignment horizontal="center"/>
    </xf>
    <xf numFmtId="0" fontId="6" fillId="4" borderId="23" xfId="2" applyFont="1" applyFill="1" applyBorder="1" applyAlignment="1">
      <alignment horizontal="center"/>
    </xf>
    <xf numFmtId="3" fontId="6" fillId="4" borderId="24" xfId="2" applyNumberFormat="1" applyFont="1" applyFill="1" applyBorder="1" applyAlignment="1">
      <alignment horizontal="center"/>
    </xf>
    <xf numFmtId="0" fontId="8" fillId="4" borderId="25" xfId="2" applyFont="1" applyFill="1" applyBorder="1" applyAlignment="1">
      <alignment horizontal="center"/>
    </xf>
    <xf numFmtId="166" fontId="8" fillId="4" borderId="26" xfId="3" applyNumberFormat="1" applyFont="1" applyFill="1" applyBorder="1" applyAlignment="1">
      <alignment horizontal="center"/>
    </xf>
    <xf numFmtId="0" fontId="6" fillId="4" borderId="25" xfId="2" applyFont="1" applyFill="1" applyBorder="1" applyAlignment="1">
      <alignment horizontal="center"/>
    </xf>
    <xf numFmtId="166" fontId="6" fillId="0" borderId="26" xfId="3" applyNumberFormat="1" applyFont="1" applyFill="1" applyBorder="1" applyAlignment="1">
      <alignment horizontal="center"/>
    </xf>
    <xf numFmtId="166" fontId="8" fillId="0" borderId="26" xfId="3" applyNumberFormat="1" applyFont="1" applyFill="1" applyBorder="1" applyAlignment="1">
      <alignment horizontal="center"/>
    </xf>
    <xf numFmtId="0" fontId="8" fillId="0" borderId="25" xfId="2" applyFont="1" applyBorder="1" applyAlignment="1">
      <alignment horizontal="center"/>
    </xf>
    <xf numFmtId="0" fontId="8" fillId="4" borderId="25" xfId="2" applyFont="1" applyFill="1" applyBorder="1"/>
    <xf numFmtId="0" fontId="6" fillId="4" borderId="30" xfId="2" applyFont="1" applyFill="1" applyBorder="1" applyAlignment="1">
      <alignment horizontal="center"/>
    </xf>
    <xf numFmtId="0" fontId="6" fillId="4" borderId="31" xfId="2" applyFont="1" applyFill="1" applyBorder="1" applyAlignment="1">
      <alignment horizontal="center"/>
    </xf>
    <xf numFmtId="0" fontId="6" fillId="4" borderId="31" xfId="2" quotePrefix="1" applyFont="1" applyFill="1" applyBorder="1" applyAlignment="1">
      <alignment horizontal="center"/>
    </xf>
    <xf numFmtId="0" fontId="6" fillId="4" borderId="31" xfId="2" applyFont="1" applyFill="1" applyBorder="1"/>
    <xf numFmtId="3" fontId="6" fillId="0" borderId="31" xfId="2" applyNumberFormat="1" applyFont="1" applyBorder="1"/>
    <xf numFmtId="168" fontId="6" fillId="0" borderId="31" xfId="2" applyNumberFormat="1" applyFont="1" applyBorder="1"/>
    <xf numFmtId="166" fontId="6" fillId="0" borderId="32" xfId="3" applyNumberFormat="1" applyFont="1" applyFill="1" applyBorder="1" applyAlignment="1">
      <alignment horizontal="center"/>
    </xf>
    <xf numFmtId="3" fontId="14" fillId="0" borderId="0" xfId="2" applyNumberFormat="1" applyFont="1"/>
    <xf numFmtId="169" fontId="14" fillId="0" borderId="0" xfId="1" applyNumberFormat="1" applyFont="1"/>
    <xf numFmtId="3" fontId="23" fillId="0" borderId="0" xfId="2" applyNumberFormat="1" applyFont="1" applyAlignment="1">
      <alignment horizontal="center" vertical="center"/>
    </xf>
    <xf numFmtId="3" fontId="15" fillId="0" borderId="0" xfId="2" applyNumberFormat="1" applyFont="1" applyAlignment="1">
      <alignment horizontal="center"/>
    </xf>
    <xf numFmtId="3" fontId="15" fillId="4" borderId="1" xfId="2" applyNumberFormat="1" applyFont="1" applyFill="1" applyBorder="1"/>
    <xf numFmtId="3" fontId="15" fillId="8" borderId="1" xfId="2" applyNumberFormat="1" applyFont="1" applyFill="1" applyBorder="1"/>
    <xf numFmtId="3" fontId="15" fillId="0" borderId="1" xfId="2" applyNumberFormat="1" applyFont="1" applyBorder="1" applyAlignment="1">
      <alignment vertical="center"/>
    </xf>
    <xf numFmtId="3" fontId="15" fillId="8" borderId="10" xfId="0" applyNumberFormat="1" applyFont="1" applyFill="1" applyBorder="1" applyAlignment="1">
      <alignment wrapText="1"/>
    </xf>
    <xf numFmtId="3" fontId="15" fillId="4" borderId="1" xfId="2" applyNumberFormat="1" applyFont="1" applyFill="1" applyBorder="1" applyAlignment="1">
      <alignment vertical="center"/>
    </xf>
    <xf numFmtId="3" fontId="14" fillId="0" borderId="1" xfId="2" applyNumberFormat="1" applyFont="1" applyBorder="1" applyAlignment="1">
      <alignment vertical="center"/>
    </xf>
    <xf numFmtId="3" fontId="15" fillId="6" borderId="1" xfId="2" applyNumberFormat="1" applyFont="1" applyFill="1" applyBorder="1" applyAlignment="1">
      <alignment vertical="center"/>
    </xf>
    <xf numFmtId="3" fontId="14" fillId="5" borderId="3" xfId="2" applyNumberFormat="1" applyFont="1" applyFill="1" applyBorder="1" applyAlignment="1">
      <alignment vertical="center"/>
    </xf>
    <xf numFmtId="0" fontId="3" fillId="11" borderId="7" xfId="2" applyFont="1" applyFill="1" applyBorder="1" applyAlignment="1">
      <alignment horizontal="center" vertical="center"/>
    </xf>
    <xf numFmtId="3" fontId="3" fillId="11" borderId="7" xfId="2" applyNumberFormat="1" applyFont="1" applyFill="1" applyBorder="1" applyAlignment="1">
      <alignment horizontal="center" vertical="center"/>
    </xf>
    <xf numFmtId="3" fontId="3" fillId="11" borderId="7" xfId="2" applyNumberFormat="1" applyFont="1" applyFill="1" applyBorder="1" applyAlignment="1">
      <alignment horizontal="center" vertical="justify"/>
    </xf>
    <xf numFmtId="3" fontId="15" fillId="11" borderId="7" xfId="2" applyNumberFormat="1" applyFont="1" applyFill="1" applyBorder="1" applyAlignment="1">
      <alignment horizontal="center" vertical="center" wrapText="1"/>
    </xf>
    <xf numFmtId="166" fontId="3" fillId="11" borderId="12" xfId="7" applyNumberFormat="1" applyFont="1" applyFill="1" applyBorder="1" applyAlignment="1">
      <alignment horizontal="center" vertical="center" wrapText="1"/>
    </xf>
    <xf numFmtId="167" fontId="3" fillId="11" borderId="1" xfId="2" applyNumberFormat="1" applyFont="1" applyFill="1" applyBorder="1" applyAlignment="1">
      <alignment horizontal="center" vertical="center" wrapText="1"/>
    </xf>
    <xf numFmtId="3" fontId="4" fillId="10" borderId="5" xfId="2" applyNumberFormat="1" applyFont="1" applyFill="1" applyBorder="1"/>
    <xf numFmtId="3" fontId="17" fillId="10" borderId="6" xfId="2" applyNumberFormat="1" applyFont="1" applyFill="1" applyBorder="1"/>
    <xf numFmtId="166" fontId="4" fillId="10" borderId="8" xfId="7" applyNumberFormat="1" applyFont="1" applyFill="1" applyBorder="1" applyAlignment="1">
      <alignment horizontal="center"/>
    </xf>
    <xf numFmtId="3" fontId="17" fillId="10" borderId="5" xfId="2" applyNumberFormat="1" applyFont="1" applyFill="1" applyBorder="1"/>
    <xf numFmtId="0" fontId="24" fillId="11" borderId="1" xfId="2" applyFont="1" applyFill="1" applyBorder="1" applyAlignment="1">
      <alignment vertical="center"/>
    </xf>
    <xf numFmtId="0" fontId="4" fillId="11" borderId="1" xfId="2" applyFont="1" applyFill="1" applyBorder="1" applyAlignment="1">
      <alignment vertical="center"/>
    </xf>
    <xf numFmtId="3" fontId="4" fillId="11" borderId="1" xfId="2" applyNumberFormat="1" applyFont="1" applyFill="1" applyBorder="1" applyAlignment="1">
      <alignment vertical="center"/>
    </xf>
    <xf numFmtId="3" fontId="17" fillId="11" borderId="1" xfId="2" applyNumberFormat="1" applyFont="1" applyFill="1" applyBorder="1" applyAlignment="1">
      <alignment vertical="center"/>
    </xf>
    <xf numFmtId="166" fontId="4" fillId="11" borderId="2" xfId="7" applyNumberFormat="1" applyFont="1" applyFill="1" applyBorder="1" applyAlignment="1">
      <alignment horizontal="center" vertical="center"/>
    </xf>
    <xf numFmtId="167" fontId="4" fillId="11" borderId="1" xfId="2" applyNumberFormat="1" applyFont="1" applyFill="1" applyBorder="1" applyAlignment="1">
      <alignment vertical="center"/>
    </xf>
    <xf numFmtId="0" fontId="3" fillId="10" borderId="8" xfId="2" applyFont="1" applyFill="1" applyBorder="1" applyAlignment="1">
      <alignment horizontal="right"/>
    </xf>
    <xf numFmtId="0" fontId="3" fillId="10" borderId="9" xfId="2" applyFont="1" applyFill="1" applyBorder="1" applyAlignment="1">
      <alignment horizontal="right"/>
    </xf>
    <xf numFmtId="0" fontId="3" fillId="10" borderId="8" xfId="2" applyFont="1" applyFill="1" applyBorder="1"/>
    <xf numFmtId="0" fontId="2" fillId="4" borderId="1" xfId="2" applyFill="1" applyBorder="1"/>
    <xf numFmtId="3" fontId="2" fillId="4" borderId="1" xfId="2" applyNumberFormat="1" applyFill="1" applyBorder="1"/>
    <xf numFmtId="167" fontId="2" fillId="4" borderId="1" xfId="2" applyNumberFormat="1" applyFill="1" applyBorder="1"/>
    <xf numFmtId="167" fontId="2" fillId="4" borderId="1" xfId="2" applyNumberFormat="1" applyFill="1" applyBorder="1" applyAlignment="1">
      <alignment horizontal="right" vertical="center"/>
    </xf>
    <xf numFmtId="0" fontId="3" fillId="10" borderId="9" xfId="2" applyFont="1" applyFill="1" applyBorder="1"/>
    <xf numFmtId="0" fontId="2" fillId="4" borderId="1" xfId="2" applyFill="1" applyBorder="1" applyAlignment="1">
      <alignment horizontal="center" vertical="center"/>
    </xf>
    <xf numFmtId="0" fontId="2" fillId="4" borderId="1" xfId="2" applyFill="1" applyBorder="1" applyAlignment="1">
      <alignment vertical="center"/>
    </xf>
    <xf numFmtId="167" fontId="2" fillId="0" borderId="1" xfId="2" applyNumberFormat="1" applyBorder="1" applyAlignment="1">
      <alignment horizontal="right" vertical="center"/>
    </xf>
    <xf numFmtId="3" fontId="2" fillId="0" borderId="1" xfId="2" applyNumberFormat="1" applyBorder="1" applyAlignment="1">
      <alignment vertical="center"/>
    </xf>
    <xf numFmtId="0" fontId="2" fillId="5" borderId="2" xfId="2" applyFill="1" applyBorder="1" applyAlignment="1">
      <alignment vertical="center"/>
    </xf>
    <xf numFmtId="0" fontId="2" fillId="5" borderId="3" xfId="2" applyFill="1" applyBorder="1" applyAlignment="1">
      <alignment vertical="center"/>
    </xf>
    <xf numFmtId="3" fontId="2" fillId="5" borderId="3" xfId="2" applyNumberFormat="1" applyFill="1" applyBorder="1" applyAlignment="1">
      <alignment vertical="center"/>
    </xf>
    <xf numFmtId="167" fontId="2" fillId="5" borderId="1" xfId="2" applyNumberFormat="1" applyFill="1" applyBorder="1" applyAlignment="1">
      <alignment horizontal="right" vertical="center"/>
    </xf>
    <xf numFmtId="3" fontId="2" fillId="0" borderId="11" xfId="2" applyNumberFormat="1" applyBorder="1" applyAlignment="1">
      <alignment vertical="center"/>
    </xf>
    <xf numFmtId="0" fontId="2" fillId="0" borderId="1" xfId="2" applyBorder="1" applyAlignment="1">
      <alignment vertical="center"/>
    </xf>
    <xf numFmtId="3" fontId="2" fillId="4" borderId="1" xfId="2" applyNumberFormat="1" applyFill="1" applyBorder="1" applyAlignment="1">
      <alignment vertical="center"/>
    </xf>
    <xf numFmtId="0" fontId="2" fillId="4" borderId="3" xfId="2" applyFill="1" applyBorder="1" applyAlignment="1">
      <alignment vertical="center"/>
    </xf>
    <xf numFmtId="0" fontId="2" fillId="0" borderId="7" xfId="2" applyBorder="1" applyAlignment="1">
      <alignment vertical="center"/>
    </xf>
    <xf numFmtId="0" fontId="2" fillId="0" borderId="4" xfId="2" applyBorder="1" applyAlignment="1">
      <alignment vertical="center"/>
    </xf>
    <xf numFmtId="3" fontId="2" fillId="0" borderId="4" xfId="2" applyNumberFormat="1" applyBorder="1" applyAlignment="1">
      <alignment vertical="center"/>
    </xf>
    <xf numFmtId="0" fontId="2" fillId="4" borderId="1" xfId="2" quotePrefix="1" applyFill="1" applyBorder="1" applyAlignment="1">
      <alignment horizontal="center" vertical="center"/>
    </xf>
    <xf numFmtId="0" fontId="2" fillId="4" borderId="1" xfId="2" quotePrefix="1" applyFill="1" applyBorder="1" applyAlignment="1">
      <alignment horizontal="left" vertical="center"/>
    </xf>
    <xf numFmtId="49" fontId="2" fillId="4" borderId="1" xfId="2" applyNumberFormat="1" applyFill="1" applyBorder="1" applyAlignment="1">
      <alignment vertical="center"/>
    </xf>
    <xf numFmtId="167" fontId="2" fillId="0" borderId="4" xfId="2" applyNumberFormat="1" applyBorder="1" applyAlignment="1">
      <alignment horizontal="right" vertical="center"/>
    </xf>
    <xf numFmtId="0" fontId="2" fillId="6" borderId="1" xfId="2" applyFill="1" applyBorder="1" applyAlignment="1">
      <alignment vertical="center"/>
    </xf>
    <xf numFmtId="0" fontId="2" fillId="6" borderId="1" xfId="2" applyFill="1" applyBorder="1" applyAlignment="1">
      <alignment horizontal="right" vertical="center"/>
    </xf>
    <xf numFmtId="3" fontId="2" fillId="6" borderId="1" xfId="2" applyNumberFormat="1" applyFill="1" applyBorder="1" applyAlignment="1">
      <alignment vertical="center"/>
    </xf>
    <xf numFmtId="3" fontId="2" fillId="4" borderId="1" xfId="2" applyNumberFormat="1" applyFill="1" applyBorder="1" applyAlignment="1">
      <alignment horizontal="right" vertical="center"/>
    </xf>
    <xf numFmtId="3" fontId="2" fillId="0" borderId="1" xfId="2" applyNumberFormat="1" applyBorder="1" applyAlignment="1">
      <alignment horizontal="right" vertical="center"/>
    </xf>
    <xf numFmtId="3" fontId="6" fillId="11" borderId="22" xfId="2" applyNumberFormat="1" applyFont="1" applyFill="1" applyBorder="1" applyAlignment="1">
      <alignment horizontal="center" vertical="center" wrapText="1"/>
    </xf>
    <xf numFmtId="3" fontId="6" fillId="11" borderId="22" xfId="2" applyNumberFormat="1" applyFont="1" applyFill="1" applyBorder="1" applyAlignment="1">
      <alignment horizontal="center"/>
    </xf>
    <xf numFmtId="0" fontId="6" fillId="10" borderId="27" xfId="2" applyFont="1" applyFill="1" applyBorder="1" applyAlignment="1">
      <alignment horizontal="center"/>
    </xf>
    <xf numFmtId="0" fontId="6" fillId="10" borderId="28" xfId="2" applyFont="1" applyFill="1" applyBorder="1" applyAlignment="1">
      <alignment horizontal="center"/>
    </xf>
    <xf numFmtId="0" fontId="6" fillId="10" borderId="28" xfId="2" applyFont="1" applyFill="1" applyBorder="1"/>
    <xf numFmtId="3" fontId="6" fillId="10" borderId="28" xfId="2" applyNumberFormat="1" applyFont="1" applyFill="1" applyBorder="1"/>
    <xf numFmtId="166" fontId="6" fillId="10" borderId="29" xfId="3" applyNumberFormat="1" applyFont="1" applyFill="1" applyBorder="1" applyAlignment="1">
      <alignment horizontal="center"/>
    </xf>
    <xf numFmtId="0" fontId="6" fillId="10" borderId="25" xfId="2" applyFont="1" applyFill="1" applyBorder="1" applyAlignment="1">
      <alignment horizontal="center"/>
    </xf>
    <xf numFmtId="0" fontId="6" fillId="10" borderId="21" xfId="2" applyFont="1" applyFill="1" applyBorder="1" applyAlignment="1">
      <alignment horizontal="center"/>
    </xf>
    <xf numFmtId="0" fontId="6" fillId="10" borderId="21" xfId="2" applyFont="1" applyFill="1" applyBorder="1"/>
    <xf numFmtId="3" fontId="6" fillId="10" borderId="21" xfId="2" applyNumberFormat="1" applyFont="1" applyFill="1" applyBorder="1"/>
    <xf numFmtId="166" fontId="6" fillId="10" borderId="26" xfId="3" applyNumberFormat="1" applyFont="1" applyFill="1" applyBorder="1" applyAlignment="1">
      <alignment horizontal="center"/>
    </xf>
    <xf numFmtId="0" fontId="8" fillId="10" borderId="21" xfId="2" applyFont="1" applyFill="1" applyBorder="1" applyAlignment="1">
      <alignment horizontal="center"/>
    </xf>
    <xf numFmtId="0" fontId="8" fillId="10" borderId="21" xfId="2" quotePrefix="1" applyFont="1" applyFill="1" applyBorder="1" applyAlignment="1">
      <alignment horizontal="center"/>
    </xf>
    <xf numFmtId="0" fontId="6" fillId="10" borderId="21" xfId="2" quotePrefix="1" applyFont="1" applyFill="1" applyBorder="1" applyAlignment="1">
      <alignment horizontal="center"/>
    </xf>
    <xf numFmtId="3" fontId="7" fillId="11" borderId="33" xfId="2" applyNumberFormat="1" applyFont="1" applyFill="1" applyBorder="1"/>
    <xf numFmtId="166" fontId="7" fillId="11" borderId="34" xfId="3" applyNumberFormat="1" applyFont="1" applyFill="1" applyBorder="1" applyAlignment="1">
      <alignment horizontal="center"/>
    </xf>
    <xf numFmtId="0" fontId="4" fillId="10" borderId="8" xfId="2" applyFont="1" applyFill="1" applyBorder="1" applyAlignment="1">
      <alignment horizontal="center"/>
    </xf>
    <xf numFmtId="3" fontId="4" fillId="11" borderId="1" xfId="2" applyNumberFormat="1" applyFont="1" applyFill="1" applyBorder="1" applyAlignment="1">
      <alignment horizontal="center" vertical="center"/>
    </xf>
    <xf numFmtId="3" fontId="14" fillId="4" borderId="1" xfId="2" applyNumberFormat="1" applyFont="1" applyFill="1" applyBorder="1"/>
    <xf numFmtId="3" fontId="2" fillId="0" borderId="2" xfId="2" applyNumberFormat="1" applyBorder="1" applyAlignment="1">
      <alignment vertical="center"/>
    </xf>
    <xf numFmtId="3" fontId="14" fillId="0" borderId="16" xfId="0" applyNumberFormat="1" applyFont="1" applyBorder="1" applyAlignment="1">
      <alignment wrapText="1"/>
    </xf>
    <xf numFmtId="3" fontId="2" fillId="0" borderId="19" xfId="2" applyNumberFormat="1" applyBorder="1" applyAlignment="1">
      <alignment vertical="center"/>
    </xf>
    <xf numFmtId="167" fontId="4" fillId="7" borderId="1" xfId="0" applyNumberFormat="1" applyFont="1" applyFill="1" applyBorder="1" applyAlignment="1">
      <alignment horizontal="right" vertical="center"/>
    </xf>
    <xf numFmtId="3" fontId="25" fillId="0" borderId="0" xfId="2" applyNumberFormat="1" applyFont="1"/>
    <xf numFmtId="3" fontId="14" fillId="0" borderId="10" xfId="0" applyNumberFormat="1" applyFont="1" applyBorder="1" applyAlignment="1">
      <alignment vertical="center" wrapText="1"/>
    </xf>
    <xf numFmtId="3" fontId="2" fillId="0" borderId="1" xfId="2" applyNumberFormat="1" applyBorder="1"/>
    <xf numFmtId="3" fontId="26" fillId="0" borderId="10" xfId="0" applyNumberFormat="1" applyFont="1" applyBorder="1" applyAlignment="1">
      <alignment wrapText="1"/>
    </xf>
    <xf numFmtId="3" fontId="2" fillId="0" borderId="44" xfId="2" applyNumberFormat="1" applyBorder="1" applyAlignment="1">
      <alignment vertical="center"/>
    </xf>
    <xf numFmtId="3" fontId="2" fillId="0" borderId="45" xfId="2" applyNumberFormat="1" applyBorder="1" applyAlignment="1">
      <alignment vertical="center"/>
    </xf>
    <xf numFmtId="172" fontId="14" fillId="0" borderId="1" xfId="0" applyNumberFormat="1" applyFont="1" applyBorder="1" applyAlignment="1">
      <alignment wrapText="1"/>
    </xf>
    <xf numFmtId="172" fontId="14" fillId="0" borderId="14" xfId="0" applyNumberFormat="1" applyFont="1" applyBorder="1" applyAlignment="1">
      <alignment wrapText="1"/>
    </xf>
    <xf numFmtId="3" fontId="2" fillId="0" borderId="46" xfId="2" applyNumberFormat="1" applyBorder="1" applyAlignment="1">
      <alignment vertical="center"/>
    </xf>
    <xf numFmtId="3" fontId="27" fillId="0" borderId="10" xfId="0" applyNumberFormat="1" applyFont="1" applyBorder="1" applyAlignment="1">
      <alignment wrapText="1"/>
    </xf>
    <xf numFmtId="167" fontId="15" fillId="0" borderId="1" xfId="0" applyNumberFormat="1" applyFont="1" applyBorder="1" applyAlignment="1">
      <alignment wrapText="1"/>
    </xf>
    <xf numFmtId="167" fontId="15" fillId="0" borderId="17" xfId="0" applyNumberFormat="1" applyFont="1" applyBorder="1" applyAlignment="1">
      <alignment wrapText="1"/>
    </xf>
    <xf numFmtId="167" fontId="15" fillId="0" borderId="10" xfId="0" applyNumberFormat="1" applyFont="1" applyBorder="1" applyAlignment="1">
      <alignment wrapText="1"/>
    </xf>
    <xf numFmtId="167" fontId="13" fillId="0" borderId="0" xfId="8" applyNumberFormat="1" applyFont="1"/>
    <xf numFmtId="49" fontId="3" fillId="12" borderId="4" xfId="2" applyNumberFormat="1" applyFont="1" applyFill="1" applyBorder="1" applyAlignment="1">
      <alignment horizontal="center"/>
    </xf>
    <xf numFmtId="0" fontId="3" fillId="12" borderId="4" xfId="2" applyFont="1" applyFill="1" applyBorder="1" applyAlignment="1">
      <alignment horizontal="center"/>
    </xf>
    <xf numFmtId="0" fontId="3" fillId="12" borderId="6" xfId="2" applyFont="1" applyFill="1" applyBorder="1"/>
    <xf numFmtId="3" fontId="3" fillId="12" borderId="6" xfId="2" applyNumberFormat="1" applyFont="1" applyFill="1" applyBorder="1"/>
    <xf numFmtId="166" fontId="3" fillId="12" borderId="13" xfId="7" applyNumberFormat="1" applyFont="1" applyFill="1" applyBorder="1" applyAlignment="1">
      <alignment horizontal="center"/>
    </xf>
    <xf numFmtId="167" fontId="3" fillId="12" borderId="6" xfId="2" applyNumberFormat="1" applyFont="1" applyFill="1" applyBorder="1"/>
    <xf numFmtId="0" fontId="3" fillId="0" borderId="1" xfId="2" applyFont="1" applyBorder="1" applyAlignment="1">
      <alignment vertical="center"/>
    </xf>
    <xf numFmtId="0" fontId="3" fillId="13" borderId="1" xfId="2" quotePrefix="1" applyFont="1" applyFill="1" applyBorder="1" applyAlignment="1">
      <alignment horizontal="center" vertical="center"/>
    </xf>
    <xf numFmtId="0" fontId="3" fillId="13" borderId="1" xfId="2" quotePrefix="1" applyFont="1" applyFill="1" applyBorder="1" applyAlignment="1">
      <alignment horizontal="left" vertical="center"/>
    </xf>
    <xf numFmtId="0" fontId="15" fillId="13" borderId="10" xfId="0" applyFont="1" applyFill="1" applyBorder="1" applyAlignment="1">
      <alignment wrapText="1"/>
    </xf>
    <xf numFmtId="3" fontId="3" fillId="13" borderId="1" xfId="2" applyNumberFormat="1" applyFont="1" applyFill="1" applyBorder="1" applyAlignment="1">
      <alignment vertical="center"/>
    </xf>
    <xf numFmtId="3" fontId="15" fillId="13" borderId="10" xfId="0" applyNumberFormat="1" applyFont="1" applyFill="1" applyBorder="1" applyAlignment="1">
      <alignment wrapText="1"/>
    </xf>
    <xf numFmtId="166" fontId="3" fillId="13" borderId="2" xfId="7" applyNumberFormat="1" applyFont="1" applyFill="1" applyBorder="1" applyAlignment="1">
      <alignment horizontal="center" vertical="center"/>
    </xf>
    <xf numFmtId="167" fontId="3" fillId="13" borderId="1" xfId="2" applyNumberFormat="1" applyFont="1" applyFill="1" applyBorder="1" applyAlignment="1">
      <alignment horizontal="right" vertical="center"/>
    </xf>
    <xf numFmtId="3" fontId="15" fillId="13" borderId="1" xfId="2" applyNumberFormat="1" applyFont="1" applyFill="1" applyBorder="1" applyAlignment="1">
      <alignment vertical="center"/>
    </xf>
    <xf numFmtId="166" fontId="2" fillId="13" borderId="2" xfId="7" applyNumberFormat="1" applyFont="1" applyFill="1" applyBorder="1" applyAlignment="1">
      <alignment horizontal="center" vertical="center"/>
    </xf>
    <xf numFmtId="167" fontId="3" fillId="13" borderId="1" xfId="2" applyNumberFormat="1" applyFont="1" applyFill="1" applyBorder="1" applyAlignment="1">
      <alignment vertical="center"/>
    </xf>
    <xf numFmtId="49" fontId="3" fillId="13" borderId="1" xfId="2" applyNumberFormat="1" applyFont="1" applyFill="1" applyBorder="1" applyAlignment="1">
      <alignment horizontal="center" vertical="center"/>
    </xf>
    <xf numFmtId="0" fontId="3" fillId="13" borderId="1" xfId="2" applyFont="1" applyFill="1" applyBorder="1" applyAlignment="1">
      <alignment vertical="center"/>
    </xf>
    <xf numFmtId="0" fontId="2" fillId="13" borderId="1" xfId="2" applyFill="1" applyBorder="1" applyAlignment="1">
      <alignment vertical="center"/>
    </xf>
    <xf numFmtId="0" fontId="2" fillId="13" borderId="1" xfId="2" applyFill="1" applyBorder="1" applyAlignment="1">
      <alignment horizontal="right" vertical="center"/>
    </xf>
    <xf numFmtId="3" fontId="2" fillId="13" borderId="1" xfId="2" applyNumberFormat="1" applyFill="1" applyBorder="1" applyAlignment="1">
      <alignment vertical="center"/>
    </xf>
    <xf numFmtId="3" fontId="2" fillId="13" borderId="1" xfId="2" applyNumberFormat="1" applyFill="1" applyBorder="1" applyAlignment="1">
      <alignment horizontal="right" vertical="center"/>
    </xf>
    <xf numFmtId="3" fontId="3" fillId="13" borderId="1" xfId="2" applyNumberFormat="1" applyFont="1" applyFill="1" applyBorder="1" applyAlignment="1">
      <alignment horizontal="right" vertical="center"/>
    </xf>
    <xf numFmtId="0" fontId="3" fillId="13" borderId="2" xfId="2" quotePrefix="1" applyFont="1" applyFill="1" applyBorder="1" applyAlignment="1">
      <alignment horizontal="center" vertical="center"/>
    </xf>
    <xf numFmtId="0" fontId="2" fillId="13" borderId="3" xfId="2" applyFill="1" applyBorder="1" applyAlignment="1">
      <alignment vertical="center"/>
    </xf>
    <xf numFmtId="0" fontId="3" fillId="13" borderId="3" xfId="2" applyFont="1" applyFill="1" applyBorder="1" applyAlignment="1">
      <alignment vertical="center"/>
    </xf>
    <xf numFmtId="0" fontId="3" fillId="13" borderId="1" xfId="2" applyFont="1" applyFill="1" applyBorder="1" applyAlignment="1">
      <alignment horizontal="center" vertical="center"/>
    </xf>
    <xf numFmtId="0" fontId="3" fillId="13" borderId="1" xfId="2" applyFont="1" applyFill="1" applyBorder="1" applyAlignment="1">
      <alignment horizontal="left" vertical="center"/>
    </xf>
    <xf numFmtId="0" fontId="3" fillId="13" borderId="1" xfId="2" applyFont="1" applyFill="1" applyBorder="1" applyAlignment="1">
      <alignment horizontal="center"/>
    </xf>
    <xf numFmtId="0" fontId="3" fillId="13" borderId="1" xfId="2" quotePrefix="1" applyFont="1" applyFill="1" applyBorder="1" applyAlignment="1">
      <alignment horizontal="center"/>
    </xf>
    <xf numFmtId="167" fontId="2" fillId="13" borderId="1" xfId="2" applyNumberFormat="1" applyFill="1" applyBorder="1" applyAlignment="1">
      <alignment horizontal="right" vertical="center"/>
    </xf>
    <xf numFmtId="0" fontId="3" fillId="13" borderId="1" xfId="2" applyFont="1" applyFill="1" applyBorder="1"/>
    <xf numFmtId="3" fontId="3" fillId="13" borderId="1" xfId="2" applyNumberFormat="1" applyFont="1" applyFill="1" applyBorder="1"/>
    <xf numFmtId="3" fontId="15" fillId="13" borderId="1" xfId="2" applyNumberFormat="1" applyFont="1" applyFill="1" applyBorder="1"/>
    <xf numFmtId="166" fontId="3" fillId="13" borderId="2" xfId="7" applyNumberFormat="1" applyFont="1" applyFill="1" applyBorder="1" applyAlignment="1">
      <alignment horizontal="center"/>
    </xf>
    <xf numFmtId="167" fontId="3" fillId="13" borderId="1" xfId="2" applyNumberFormat="1" applyFont="1" applyFill="1" applyBorder="1"/>
    <xf numFmtId="3" fontId="15" fillId="13" borderId="14" xfId="0" applyNumberFormat="1" applyFont="1" applyFill="1" applyBorder="1" applyAlignment="1">
      <alignment wrapText="1"/>
    </xf>
    <xf numFmtId="41" fontId="14" fillId="0" borderId="10" xfId="0" applyNumberFormat="1" applyFont="1" applyBorder="1" applyAlignment="1">
      <alignment wrapText="1"/>
    </xf>
    <xf numFmtId="3" fontId="4" fillId="4" borderId="1" xfId="2" applyNumberFormat="1" applyFont="1" applyFill="1" applyBorder="1" applyAlignment="1">
      <alignment vertical="center"/>
    </xf>
    <xf numFmtId="166" fontId="2" fillId="0" borderId="1" xfId="7" applyNumberFormat="1" applyFont="1" applyFill="1" applyBorder="1" applyAlignment="1">
      <alignment horizontal="center" vertical="center"/>
    </xf>
    <xf numFmtId="41" fontId="13" fillId="0" borderId="0" xfId="8" applyFont="1" applyAlignment="1">
      <alignment horizontal="center" vertical="center"/>
    </xf>
    <xf numFmtId="41" fontId="17" fillId="0" borderId="0" xfId="8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1" fontId="13" fillId="0" borderId="0" xfId="8" applyFont="1"/>
    <xf numFmtId="41" fontId="17" fillId="0" borderId="0" xfId="8" applyFont="1"/>
    <xf numFmtId="41" fontId="13" fillId="0" borderId="0" xfId="0" applyNumberFormat="1" applyFont="1"/>
    <xf numFmtId="41" fontId="14" fillId="0" borderId="10" xfId="8" applyFont="1" applyBorder="1" applyAlignment="1">
      <alignment wrapText="1"/>
    </xf>
    <xf numFmtId="41" fontId="13" fillId="0" borderId="0" xfId="8" applyFont="1" applyFill="1"/>
    <xf numFmtId="0" fontId="3" fillId="0" borderId="7" xfId="2" applyFont="1" applyBorder="1" applyAlignment="1">
      <alignment vertical="center"/>
    </xf>
    <xf numFmtId="0" fontId="19" fillId="4" borderId="0" xfId="0" applyFont="1" applyFill="1" applyAlignment="1">
      <alignment horizontal="left" vertical="center"/>
    </xf>
    <xf numFmtId="3" fontId="19" fillId="4" borderId="0" xfId="0" applyNumberFormat="1" applyFont="1" applyFill="1" applyAlignment="1">
      <alignment horizontal="center" vertical="center"/>
    </xf>
    <xf numFmtId="173" fontId="19" fillId="4" borderId="0" xfId="0" applyNumberFormat="1" applyFont="1" applyFill="1" applyAlignment="1">
      <alignment horizontal="left" vertical="center"/>
    </xf>
    <xf numFmtId="173" fontId="19" fillId="4" borderId="0" xfId="0" applyNumberFormat="1" applyFont="1" applyFill="1" applyAlignment="1">
      <alignment horizontal="center" vertical="center"/>
    </xf>
    <xf numFmtId="173" fontId="19" fillId="4" borderId="0" xfId="0" applyNumberFormat="1" applyFont="1" applyFill="1" applyAlignment="1">
      <alignment horizontal="right" vertical="center"/>
    </xf>
    <xf numFmtId="174" fontId="19" fillId="4" borderId="0" xfId="22" applyNumberFormat="1" applyFont="1" applyFill="1" applyAlignment="1">
      <alignment horizontal="center" vertical="center"/>
    </xf>
    <xf numFmtId="173" fontId="18" fillId="4" borderId="0" xfId="0" applyNumberFormat="1" applyFont="1" applyFill="1" applyAlignment="1">
      <alignment vertical="center"/>
    </xf>
    <xf numFmtId="173" fontId="19" fillId="4" borderId="47" xfId="0" applyNumberFormat="1" applyFont="1" applyFill="1" applyBorder="1" applyAlignment="1">
      <alignment horizontal="right" vertical="center"/>
    </xf>
    <xf numFmtId="174" fontId="19" fillId="4" borderId="47" xfId="22" applyNumberFormat="1" applyFont="1" applyFill="1" applyBorder="1" applyAlignment="1">
      <alignment horizontal="center" vertical="center"/>
    </xf>
    <xf numFmtId="173" fontId="19" fillId="4" borderId="0" xfId="0" applyNumberFormat="1" applyFont="1" applyFill="1" applyAlignment="1">
      <alignment horizontal="center" vertical="center" wrapText="1"/>
    </xf>
    <xf numFmtId="3" fontId="18" fillId="4" borderId="0" xfId="0" applyNumberFormat="1" applyFont="1" applyFill="1" applyAlignment="1">
      <alignment horizontal="justify" vertical="center" wrapText="1"/>
    </xf>
    <xf numFmtId="3" fontId="18" fillId="4" borderId="7" xfId="0" applyNumberFormat="1" applyFont="1" applyFill="1" applyBorder="1" applyAlignment="1">
      <alignment vertical="center"/>
    </xf>
    <xf numFmtId="3" fontId="18" fillId="4" borderId="4" xfId="0" applyNumberFormat="1" applyFont="1" applyFill="1" applyBorder="1" applyAlignment="1">
      <alignment vertical="center"/>
    </xf>
    <xf numFmtId="3" fontId="18" fillId="4" borderId="1" xfId="0" applyNumberFormat="1" applyFont="1" applyFill="1" applyBorder="1" applyAlignment="1">
      <alignment vertical="center"/>
    </xf>
    <xf numFmtId="3" fontId="19" fillId="4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vertical="center"/>
    </xf>
    <xf numFmtId="169" fontId="18" fillId="4" borderId="1" xfId="1" applyNumberFormat="1" applyFont="1" applyFill="1" applyBorder="1" applyAlignment="1">
      <alignment horizontal="center" vertical="center"/>
    </xf>
    <xf numFmtId="169" fontId="18" fillId="14" borderId="19" xfId="1" applyNumberFormat="1" applyFont="1" applyFill="1" applyBorder="1" applyAlignment="1">
      <alignment horizontal="center" vertical="center"/>
    </xf>
    <xf numFmtId="169" fontId="19" fillId="4" borderId="1" xfId="1" applyNumberFormat="1" applyFont="1" applyFill="1" applyBorder="1" applyAlignment="1">
      <alignment horizontal="center" vertical="center"/>
    </xf>
    <xf numFmtId="3" fontId="19" fillId="4" borderId="3" xfId="0" applyNumberFormat="1" applyFont="1" applyFill="1" applyBorder="1" applyAlignment="1">
      <alignment vertical="center"/>
    </xf>
    <xf numFmtId="3" fontId="18" fillId="4" borderId="3" xfId="0" applyNumberFormat="1" applyFont="1" applyFill="1" applyBorder="1" applyAlignment="1">
      <alignment vertical="center"/>
    </xf>
    <xf numFmtId="169" fontId="18" fillId="4" borderId="3" xfId="1" applyNumberFormat="1" applyFont="1" applyFill="1" applyBorder="1" applyAlignment="1">
      <alignment horizontal="center" vertical="center"/>
    </xf>
    <xf numFmtId="169" fontId="19" fillId="4" borderId="3" xfId="1" applyNumberFormat="1" applyFont="1" applyFill="1" applyBorder="1" applyAlignment="1">
      <alignment horizontal="center" vertical="center"/>
    </xf>
    <xf numFmtId="169" fontId="18" fillId="15" borderId="1" xfId="1" applyNumberFormat="1" applyFont="1" applyFill="1" applyBorder="1" applyAlignment="1">
      <alignment horizontal="center" vertical="center"/>
    </xf>
    <xf numFmtId="169" fontId="18" fillId="4" borderId="3" xfId="1" applyNumberFormat="1" applyFont="1" applyFill="1" applyBorder="1" applyAlignment="1">
      <alignment vertical="center"/>
    </xf>
    <xf numFmtId="169" fontId="19" fillId="4" borderId="3" xfId="1" applyNumberFormat="1" applyFont="1" applyFill="1" applyBorder="1" applyAlignment="1">
      <alignment vertical="center"/>
    </xf>
    <xf numFmtId="3" fontId="18" fillId="4" borderId="48" xfId="0" applyNumberFormat="1" applyFont="1" applyFill="1" applyBorder="1" applyAlignment="1">
      <alignment vertical="center"/>
    </xf>
    <xf numFmtId="3" fontId="30" fillId="4" borderId="48" xfId="0" applyNumberFormat="1" applyFont="1" applyFill="1" applyBorder="1" applyAlignment="1">
      <alignment horizontal="right" vertical="center"/>
    </xf>
    <xf numFmtId="3" fontId="31" fillId="4" borderId="0" xfId="0" applyNumberFormat="1" applyFont="1" applyFill="1" applyAlignment="1">
      <alignment vertical="center"/>
    </xf>
    <xf numFmtId="41" fontId="17" fillId="0" borderId="0" xfId="8" applyFont="1" applyFill="1" applyAlignment="1">
      <alignment horizontal="center" vertical="center"/>
    </xf>
    <xf numFmtId="3" fontId="29" fillId="16" borderId="0" xfId="0" quotePrefix="1" applyNumberFormat="1" applyFont="1" applyFill="1" applyAlignment="1">
      <alignment horizontal="center" vertical="center"/>
    </xf>
    <xf numFmtId="166" fontId="2" fillId="0" borderId="2" xfId="7" applyNumberFormat="1" applyFont="1" applyFill="1" applyBorder="1" applyAlignment="1">
      <alignment horizontal="center"/>
    </xf>
    <xf numFmtId="3" fontId="3" fillId="0" borderId="7" xfId="2" applyNumberFormat="1" applyFont="1" applyBorder="1" applyAlignment="1">
      <alignment vertical="center"/>
    </xf>
    <xf numFmtId="167" fontId="3" fillId="0" borderId="1" xfId="2" applyNumberFormat="1" applyFont="1" applyBorder="1" applyAlignment="1">
      <alignment horizontal="right" vertical="center"/>
    </xf>
    <xf numFmtId="3" fontId="15" fillId="0" borderId="7" xfId="2" applyNumberFormat="1" applyFont="1" applyBorder="1" applyAlignment="1">
      <alignment vertical="center"/>
    </xf>
    <xf numFmtId="41" fontId="15" fillId="13" borderId="10" xfId="8" applyFont="1" applyFill="1" applyBorder="1" applyAlignment="1">
      <alignment wrapText="1"/>
    </xf>
    <xf numFmtId="0" fontId="6" fillId="0" borderId="0" xfId="2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3" fontId="19" fillId="4" borderId="0" xfId="0" applyNumberFormat="1" applyFont="1" applyFill="1" applyAlignment="1">
      <alignment horizontal="justify" vertical="center" wrapText="1"/>
    </xf>
    <xf numFmtId="3" fontId="28" fillId="4" borderId="0" xfId="0" applyNumberFormat="1" applyFont="1" applyFill="1" applyAlignment="1">
      <alignment horizontal="center" vertical="center"/>
    </xf>
    <xf numFmtId="3" fontId="29" fillId="16" borderId="0" xfId="0" applyNumberFormat="1" applyFont="1" applyFill="1" applyAlignment="1">
      <alignment horizontal="center" vertical="center"/>
    </xf>
    <xf numFmtId="3" fontId="19" fillId="4" borderId="7" xfId="0" applyNumberFormat="1" applyFont="1" applyFill="1" applyBorder="1" applyAlignment="1">
      <alignment horizontal="center" vertical="center" wrapText="1"/>
    </xf>
    <xf numFmtId="3" fontId="19" fillId="4" borderId="4" xfId="0" applyNumberFormat="1" applyFont="1" applyFill="1" applyBorder="1" applyAlignment="1">
      <alignment horizontal="center" vertical="center" wrapText="1"/>
    </xf>
    <xf numFmtId="3" fontId="30" fillId="4" borderId="49" xfId="0" applyNumberFormat="1" applyFont="1" applyFill="1" applyBorder="1" applyAlignment="1">
      <alignment horizontal="justify" vertical="center"/>
    </xf>
    <xf numFmtId="3" fontId="30" fillId="4" borderId="48" xfId="0" applyNumberFormat="1" applyFont="1" applyFill="1" applyBorder="1" applyAlignment="1">
      <alignment horizontal="justify" vertical="center"/>
    </xf>
    <xf numFmtId="3" fontId="6" fillId="11" borderId="22" xfId="2" applyNumberFormat="1" applyFont="1" applyFill="1" applyBorder="1" applyAlignment="1">
      <alignment horizontal="center" vertical="center" wrapText="1"/>
    </xf>
    <xf numFmtId="0" fontId="6" fillId="11" borderId="22" xfId="2" applyFont="1" applyFill="1" applyBorder="1" applyAlignment="1">
      <alignment horizontal="center" wrapText="1"/>
    </xf>
    <xf numFmtId="49" fontId="6" fillId="11" borderId="22" xfId="2" applyNumberFormat="1" applyFont="1" applyFill="1" applyBorder="1" applyAlignment="1">
      <alignment horizontal="center" vertical="center" wrapText="1"/>
    </xf>
    <xf numFmtId="0" fontId="3" fillId="11" borderId="22" xfId="2" applyFont="1" applyFill="1" applyBorder="1"/>
    <xf numFmtId="0" fontId="9" fillId="11" borderId="36" xfId="2" applyFont="1" applyFill="1" applyBorder="1" applyAlignment="1">
      <alignment horizontal="center" vertical="center" wrapText="1"/>
    </xf>
    <xf numFmtId="0" fontId="9" fillId="11" borderId="37" xfId="2" applyFont="1" applyFill="1" applyBorder="1" applyAlignment="1">
      <alignment horizontal="center" vertical="center" wrapText="1"/>
    </xf>
    <xf numFmtId="0" fontId="9" fillId="11" borderId="38" xfId="2" applyFont="1" applyFill="1" applyBorder="1" applyAlignment="1">
      <alignment horizontal="center" vertical="center" wrapText="1"/>
    </xf>
    <xf numFmtId="0" fontId="9" fillId="11" borderId="39" xfId="2" applyFont="1" applyFill="1" applyBorder="1" applyAlignment="1">
      <alignment horizontal="center" vertical="center" wrapText="1"/>
    </xf>
    <xf numFmtId="0" fontId="9" fillId="11" borderId="35" xfId="2" applyFont="1" applyFill="1" applyBorder="1" applyAlignment="1">
      <alignment horizontal="center" vertical="center" wrapText="1"/>
    </xf>
    <xf numFmtId="0" fontId="9" fillId="11" borderId="40" xfId="2" applyFont="1" applyFill="1" applyBorder="1" applyAlignment="1">
      <alignment horizontal="center" vertical="center" wrapText="1"/>
    </xf>
    <xf numFmtId="0" fontId="7" fillId="11" borderId="41" xfId="2" applyFont="1" applyFill="1" applyBorder="1" applyAlignment="1">
      <alignment horizontal="center"/>
    </xf>
    <xf numFmtId="0" fontId="7" fillId="11" borderId="42" xfId="2" applyFont="1" applyFill="1" applyBorder="1" applyAlignment="1">
      <alignment horizontal="center"/>
    </xf>
    <xf numFmtId="0" fontId="7" fillId="11" borderId="43" xfId="2" applyFont="1" applyFill="1" applyBorder="1" applyAlignment="1">
      <alignment horizontal="center"/>
    </xf>
    <xf numFmtId="0" fontId="6" fillId="11" borderId="22" xfId="2" applyFont="1" applyFill="1" applyBorder="1" applyAlignment="1">
      <alignment horizontal="center" vertical="justify" textRotation="90" wrapText="1"/>
    </xf>
    <xf numFmtId="3" fontId="6" fillId="11" borderId="22" xfId="2" applyNumberFormat="1" applyFont="1" applyFill="1" applyBorder="1" applyAlignment="1">
      <alignment horizontal="left" vertical="center" wrapText="1"/>
    </xf>
    <xf numFmtId="0" fontId="6" fillId="11" borderId="22" xfId="2" applyFont="1" applyFill="1" applyBorder="1" applyAlignment="1">
      <alignment horizontal="left" wrapText="1"/>
    </xf>
    <xf numFmtId="0" fontId="6" fillId="11" borderId="22" xfId="2" applyFont="1" applyFill="1" applyBorder="1" applyAlignment="1">
      <alignment wrapText="1"/>
    </xf>
  </cellXfs>
  <cellStyles count="31">
    <cellStyle name="Millares" xfId="1" builtinId="3"/>
    <cellStyle name="Millares [0]" xfId="8" builtinId="6"/>
    <cellStyle name="Millares [0] 2" xfId="28" xr:uid="{00000000-0005-0000-0000-000002000000}"/>
    <cellStyle name="Millares 10" xfId="23" xr:uid="{00000000-0005-0000-0000-000003000000}"/>
    <cellStyle name="Millares 11" xfId="24" xr:uid="{00000000-0005-0000-0000-000004000000}"/>
    <cellStyle name="Millares 12" xfId="26" xr:uid="{00000000-0005-0000-0000-000005000000}"/>
    <cellStyle name="Millares 13" xfId="27" xr:uid="{00000000-0005-0000-0000-000006000000}"/>
    <cellStyle name="Millares 13 2" xfId="29" xr:uid="{00000000-0005-0000-0000-000007000000}"/>
    <cellStyle name="Millares 14" xfId="30" xr:uid="{1DA2BBEF-E8ED-4177-B69C-E89A8CD20653}"/>
    <cellStyle name="Millares 2" xfId="5" xr:uid="{00000000-0005-0000-0000-000008000000}"/>
    <cellStyle name="Millares 2 2" xfId="12" xr:uid="{00000000-0005-0000-0000-000009000000}"/>
    <cellStyle name="Millares 2 4" xfId="20" xr:uid="{00000000-0005-0000-0000-00000A000000}"/>
    <cellStyle name="Millares 2 5" xfId="25" xr:uid="{00000000-0005-0000-0000-00000B000000}"/>
    <cellStyle name="Millares 3" xfId="6" xr:uid="{00000000-0005-0000-0000-00000C000000}"/>
    <cellStyle name="Millares 3 2" xfId="18" xr:uid="{00000000-0005-0000-0000-00000D000000}"/>
    <cellStyle name="Millares 5" xfId="11" xr:uid="{00000000-0005-0000-0000-00000E000000}"/>
    <cellStyle name="Millares 6" xfId="13" xr:uid="{00000000-0005-0000-0000-00000F000000}"/>
    <cellStyle name="Millares 6 2" xfId="19" xr:uid="{00000000-0005-0000-0000-000010000000}"/>
    <cellStyle name="Millares 7" xfId="14" xr:uid="{00000000-0005-0000-0000-000011000000}"/>
    <cellStyle name="Millares 8" xfId="15" xr:uid="{00000000-0005-0000-0000-000012000000}"/>
    <cellStyle name="Millares 9" xfId="21" xr:uid="{00000000-0005-0000-0000-000013000000}"/>
    <cellStyle name="Moneda 2 2" xfId="22" xr:uid="{00000000-0005-0000-0000-000014000000}"/>
    <cellStyle name="Moneda 5" xfId="10" xr:uid="{00000000-0005-0000-0000-000015000000}"/>
    <cellStyle name="Normal" xfId="0" builtinId="0"/>
    <cellStyle name="Normal 2" xfId="2" xr:uid="{00000000-0005-0000-0000-000017000000}"/>
    <cellStyle name="Normal 2 2" xfId="16" xr:uid="{00000000-0005-0000-0000-000018000000}"/>
    <cellStyle name="Normal 25" xfId="4" xr:uid="{00000000-0005-0000-0000-000019000000}"/>
    <cellStyle name="Normal 25 2" xfId="17" xr:uid="{00000000-0005-0000-0000-00001A000000}"/>
    <cellStyle name="Normal 3" xfId="9" xr:uid="{00000000-0005-0000-0000-00001B000000}"/>
    <cellStyle name="Porcentaje" xfId="7" builtinId="5"/>
    <cellStyle name="Porcentaje 2" xfId="3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AE991"/>
  <sheetViews>
    <sheetView zoomScaleNormal="10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F9" sqref="F9"/>
    </sheetView>
  </sheetViews>
  <sheetFormatPr baseColWidth="10" defaultColWidth="11.42578125" defaultRowHeight="14.25" x14ac:dyDescent="0.2"/>
  <cols>
    <col min="1" max="1" width="5.7109375" style="31" customWidth="1"/>
    <col min="2" max="2" width="5.85546875" style="31" customWidth="1"/>
    <col min="3" max="3" width="5.140625" style="31" customWidth="1"/>
    <col min="4" max="4" width="8.140625" style="31" customWidth="1"/>
    <col min="5" max="5" width="16" style="31" hidden="1" customWidth="1"/>
    <col min="6" max="6" width="37.28515625" style="31" customWidth="1"/>
    <col min="7" max="8" width="17.42578125" style="31" customWidth="1"/>
    <col min="9" max="9" width="16.85546875" style="31" customWidth="1"/>
    <col min="10" max="10" width="16.5703125" style="31" customWidth="1"/>
    <col min="11" max="11" width="17" style="31" customWidth="1"/>
    <col min="12" max="12" width="16.7109375" style="31" customWidth="1"/>
    <col min="13" max="13" width="16.5703125" style="31" bestFit="1" customWidth="1"/>
    <col min="14" max="14" width="19.5703125" style="31" hidden="1" customWidth="1"/>
    <col min="15" max="15" width="19.140625" style="31" hidden="1" customWidth="1"/>
    <col min="16" max="16" width="20.140625" style="31" hidden="1" customWidth="1"/>
    <col min="17" max="17" width="19.5703125" style="31" hidden="1" customWidth="1"/>
    <col min="18" max="18" width="16.7109375" style="31" hidden="1" customWidth="1"/>
    <col min="19" max="19" width="16.5703125" style="31" bestFit="1" customWidth="1"/>
    <col min="20" max="20" width="17" style="72" customWidth="1"/>
    <col min="21" max="21" width="12.5703125" style="37" bestFit="1" customWidth="1"/>
    <col min="22" max="22" width="17.42578125" style="39" customWidth="1"/>
    <col min="23" max="23" width="18.42578125" style="267" customWidth="1"/>
    <col min="24" max="24" width="16.85546875" style="267" customWidth="1"/>
    <col min="25" max="25" width="17.7109375" style="267" customWidth="1"/>
    <col min="26" max="26" width="18.42578125" style="270" customWidth="1"/>
    <col min="27" max="27" width="19" style="31" customWidth="1"/>
    <col min="28" max="28" width="18.42578125" style="270" customWidth="1"/>
    <col min="29" max="29" width="17" style="270" customWidth="1"/>
    <col min="30" max="30" width="11.42578125" style="270" customWidth="1"/>
    <col min="31" max="31" width="14.140625" style="31" bestFit="1" customWidth="1"/>
    <col min="32" max="32" width="11.42578125" style="31" customWidth="1"/>
    <col min="33" max="16384" width="11.42578125" style="31"/>
  </cols>
  <sheetData>
    <row r="1" spans="1:29" ht="16.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0"/>
      <c r="S1" s="13"/>
      <c r="T1" s="128" t="s">
        <v>471</v>
      </c>
      <c r="U1" s="13"/>
      <c r="V1" s="47"/>
    </row>
    <row r="2" spans="1:29" ht="21.75" customHeight="1" x14ac:dyDescent="0.2">
      <c r="A2" s="314" t="s">
        <v>350</v>
      </c>
      <c r="B2" s="315"/>
      <c r="C2" s="315"/>
      <c r="D2" s="315"/>
      <c r="E2" s="315"/>
      <c r="F2" s="315"/>
      <c r="G2" s="10"/>
      <c r="H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29"/>
      <c r="U2" s="14"/>
      <c r="V2" s="14"/>
    </row>
    <row r="3" spans="1:29" ht="17.25" customHeight="1" x14ac:dyDescent="0.2">
      <c r="A3" s="316" t="s">
        <v>0</v>
      </c>
      <c r="B3" s="315"/>
      <c r="C3" s="315"/>
      <c r="D3" s="315"/>
      <c r="E3" s="315"/>
      <c r="F3" s="315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28"/>
      <c r="U3" s="16"/>
      <c r="V3" s="47"/>
    </row>
    <row r="4" spans="1:29" x14ac:dyDescent="0.2">
      <c r="A4" s="32"/>
      <c r="B4" s="32"/>
      <c r="C4" s="32"/>
      <c r="D4" s="32"/>
      <c r="E4" s="32"/>
      <c r="F4" s="32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28"/>
      <c r="U4" s="16"/>
      <c r="V4" s="47"/>
    </row>
    <row r="5" spans="1:29" ht="30.75" customHeight="1" x14ac:dyDescent="0.2">
      <c r="A5" s="314" t="s">
        <v>351</v>
      </c>
      <c r="B5" s="314"/>
      <c r="C5" s="314"/>
      <c r="D5" s="314"/>
      <c r="E5" s="314"/>
      <c r="F5" s="314"/>
      <c r="G5" s="314"/>
      <c r="H5" s="41"/>
      <c r="I5" s="10"/>
      <c r="J5" s="10"/>
      <c r="K5" s="10"/>
      <c r="L5" s="10"/>
      <c r="M5" s="10"/>
      <c r="O5" s="10"/>
      <c r="P5" s="10"/>
      <c r="Q5" s="10"/>
      <c r="R5" s="10"/>
      <c r="S5" s="10"/>
      <c r="T5" s="212">
        <f>T10-T45</f>
        <v>0</v>
      </c>
      <c r="U5" s="10"/>
      <c r="V5" s="47"/>
    </row>
    <row r="6" spans="1:29" ht="27" customHeight="1" x14ac:dyDescent="0.2">
      <c r="A6" s="312" t="s">
        <v>526</v>
      </c>
      <c r="B6" s="313"/>
      <c r="C6" s="313"/>
      <c r="D6" s="313"/>
      <c r="E6" s="313"/>
      <c r="F6" s="313"/>
      <c r="G6" s="10"/>
      <c r="I6" s="10"/>
      <c r="J6" s="10"/>
      <c r="K6" s="10"/>
      <c r="L6" s="10"/>
      <c r="M6" s="10"/>
      <c r="N6" s="10"/>
      <c r="O6" s="10"/>
      <c r="P6" s="10"/>
      <c r="Q6" s="10"/>
      <c r="R6" s="17"/>
      <c r="S6" s="17"/>
      <c r="T6" s="130"/>
      <c r="U6" s="30"/>
      <c r="V6" s="47"/>
    </row>
    <row r="7" spans="1:29" ht="13.9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0"/>
      <c r="R7" s="13"/>
      <c r="S7" s="10"/>
      <c r="T7" s="131"/>
      <c r="U7" s="14"/>
      <c r="V7" s="47"/>
    </row>
    <row r="8" spans="1:29" ht="13.9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0"/>
      <c r="R8" s="13"/>
      <c r="S8" s="10"/>
      <c r="T8" s="131"/>
      <c r="U8" s="14"/>
      <c r="V8" s="47"/>
    </row>
    <row r="9" spans="1:29" ht="34.5" customHeight="1" thickBot="1" x14ac:dyDescent="0.25">
      <c r="A9" s="140" t="s">
        <v>2</v>
      </c>
      <c r="B9" s="140" t="s">
        <v>3</v>
      </c>
      <c r="C9" s="140" t="s">
        <v>4</v>
      </c>
      <c r="D9" s="140" t="s">
        <v>5</v>
      </c>
      <c r="E9" s="140"/>
      <c r="F9" s="140" t="s">
        <v>6</v>
      </c>
      <c r="G9" s="141" t="s">
        <v>7</v>
      </c>
      <c r="H9" s="141" t="s">
        <v>8</v>
      </c>
      <c r="I9" s="141" t="s">
        <v>9</v>
      </c>
      <c r="J9" s="141" t="s">
        <v>10</v>
      </c>
      <c r="K9" s="141" t="s">
        <v>11</v>
      </c>
      <c r="L9" s="141" t="s">
        <v>12</v>
      </c>
      <c r="M9" s="141" t="s">
        <v>13</v>
      </c>
      <c r="N9" s="141" t="s">
        <v>14</v>
      </c>
      <c r="O9" s="141" t="s">
        <v>15</v>
      </c>
      <c r="P9" s="141" t="s">
        <v>16</v>
      </c>
      <c r="Q9" s="141" t="s">
        <v>17</v>
      </c>
      <c r="R9" s="141" t="s">
        <v>18</v>
      </c>
      <c r="S9" s="142" t="s">
        <v>19</v>
      </c>
      <c r="T9" s="143" t="s">
        <v>20</v>
      </c>
      <c r="U9" s="144" t="s">
        <v>21</v>
      </c>
      <c r="V9" s="145" t="s">
        <v>22</v>
      </c>
      <c r="W9" s="305"/>
      <c r="X9" s="268"/>
      <c r="Y9" s="268"/>
      <c r="Z9" s="268"/>
      <c r="AA9" s="269"/>
      <c r="AB9" s="268"/>
      <c r="AC9" s="268"/>
    </row>
    <row r="10" spans="1:29" ht="24" customHeight="1" thickBot="1" x14ac:dyDescent="0.3">
      <c r="A10" s="156"/>
      <c r="B10" s="157"/>
      <c r="C10" s="157"/>
      <c r="D10" s="157"/>
      <c r="E10" s="157" t="s">
        <v>421</v>
      </c>
      <c r="F10" s="205" t="s">
        <v>23</v>
      </c>
      <c r="G10" s="146">
        <f>+G11+G15+G25+G28+G33+G42+G44</f>
        <v>23051635769</v>
      </c>
      <c r="H10" s="146">
        <f>+H11+H15+H25+H28+H33+H42+H44</f>
        <v>24643805235</v>
      </c>
      <c r="I10" s="146">
        <f>+I15+I25+I28+I33+I42+I44+I36+I11</f>
        <v>47060668238</v>
      </c>
      <c r="J10" s="146">
        <f>+J15+J25+J28+J33+J42+J44+J36+J11</f>
        <v>25451479634</v>
      </c>
      <c r="K10" s="146">
        <f t="shared" ref="K10:Q10" si="0">+K15+K25+K28+K33+K42+K44+K11</f>
        <v>25276574584</v>
      </c>
      <c r="L10" s="146">
        <f t="shared" si="0"/>
        <v>23565956205</v>
      </c>
      <c r="M10" s="146">
        <f t="shared" si="0"/>
        <v>23791476710</v>
      </c>
      <c r="N10" s="146">
        <f t="shared" si="0"/>
        <v>0</v>
      </c>
      <c r="O10" s="146">
        <f t="shared" si="0"/>
        <v>0</v>
      </c>
      <c r="P10" s="146">
        <f>+P15+P25+P28+P33+P42+P44+P11+P36</f>
        <v>0</v>
      </c>
      <c r="Q10" s="146">
        <f t="shared" si="0"/>
        <v>0</v>
      </c>
      <c r="R10" s="146">
        <f>+R15+R25+R28+R33+R42+R44+R11+R36</f>
        <v>0</v>
      </c>
      <c r="S10" s="146">
        <f>+S15+S25+S28+S33+S42+S44+S11+S36</f>
        <v>192841596375</v>
      </c>
      <c r="T10" s="147">
        <f>+T15+T25+T28+T33+T42+T44+T36+T11</f>
        <v>302546323000</v>
      </c>
      <c r="U10" s="148">
        <f t="shared" ref="U10" si="1">+S10/T10</f>
        <v>0.63739527376440797</v>
      </c>
      <c r="V10" s="146">
        <f>+V15+V25+V28+V33+V42+V44+V36+V11</f>
        <v>109704726625</v>
      </c>
      <c r="AA10" s="272"/>
    </row>
    <row r="11" spans="1:29" ht="15.95" customHeight="1" x14ac:dyDescent="0.2">
      <c r="A11" s="226" t="s">
        <v>48</v>
      </c>
      <c r="B11" s="227"/>
      <c r="C11" s="227"/>
      <c r="D11" s="227"/>
      <c r="E11" s="227"/>
      <c r="F11" s="228" t="s">
        <v>184</v>
      </c>
      <c r="G11" s="229">
        <f>G12</f>
        <v>0</v>
      </c>
      <c r="H11" s="229">
        <f t="shared" ref="H11:V11" si="2">H12</f>
        <v>1753007884</v>
      </c>
      <c r="I11" s="229">
        <f t="shared" si="2"/>
        <v>1431648165</v>
      </c>
      <c r="J11" s="229">
        <f t="shared" si="2"/>
        <v>922059774</v>
      </c>
      <c r="K11" s="229">
        <f t="shared" si="2"/>
        <v>408563520</v>
      </c>
      <c r="L11" s="229">
        <f t="shared" si="2"/>
        <v>946826534</v>
      </c>
      <c r="M11" s="229">
        <f t="shared" si="2"/>
        <v>1062038531</v>
      </c>
      <c r="N11" s="229">
        <f t="shared" si="2"/>
        <v>0</v>
      </c>
      <c r="O11" s="229">
        <f t="shared" si="2"/>
        <v>0</v>
      </c>
      <c r="P11" s="229">
        <f t="shared" si="2"/>
        <v>0</v>
      </c>
      <c r="Q11" s="229">
        <f t="shared" si="2"/>
        <v>0</v>
      </c>
      <c r="R11" s="229">
        <f t="shared" si="2"/>
        <v>0</v>
      </c>
      <c r="S11" s="229">
        <f t="shared" si="2"/>
        <v>6524144408</v>
      </c>
      <c r="T11" s="229">
        <f>T12</f>
        <v>12575484000</v>
      </c>
      <c r="U11" s="230">
        <f>U12</f>
        <v>0.51879867271907787</v>
      </c>
      <c r="V11" s="231">
        <f t="shared" si="2"/>
        <v>6051339592</v>
      </c>
      <c r="AA11" s="272"/>
    </row>
    <row r="12" spans="1:29" ht="13.9" customHeight="1" x14ac:dyDescent="0.2">
      <c r="A12" s="255"/>
      <c r="B12" s="255" t="s">
        <v>34</v>
      </c>
      <c r="C12" s="255"/>
      <c r="D12" s="255"/>
      <c r="E12" s="255"/>
      <c r="F12" s="258" t="s">
        <v>414</v>
      </c>
      <c r="G12" s="259">
        <f t="shared" ref="G12:S12" si="3">+G13+G14</f>
        <v>0</v>
      </c>
      <c r="H12" s="259">
        <f t="shared" si="3"/>
        <v>1753007884</v>
      </c>
      <c r="I12" s="259">
        <f t="shared" si="3"/>
        <v>1431648165</v>
      </c>
      <c r="J12" s="259">
        <f t="shared" si="3"/>
        <v>922059774</v>
      </c>
      <c r="K12" s="259">
        <f t="shared" si="3"/>
        <v>408563520</v>
      </c>
      <c r="L12" s="259">
        <f t="shared" si="3"/>
        <v>946826534</v>
      </c>
      <c r="M12" s="259">
        <f t="shared" si="3"/>
        <v>1062038531</v>
      </c>
      <c r="N12" s="259">
        <f t="shared" si="3"/>
        <v>0</v>
      </c>
      <c r="O12" s="259">
        <f t="shared" si="3"/>
        <v>0</v>
      </c>
      <c r="P12" s="259">
        <f t="shared" si="3"/>
        <v>0</v>
      </c>
      <c r="Q12" s="259">
        <f>+Q13+Q14</f>
        <v>0</v>
      </c>
      <c r="R12" s="259">
        <f>+R13+R14</f>
        <v>0</v>
      </c>
      <c r="S12" s="259">
        <f t="shared" si="3"/>
        <v>6524144408</v>
      </c>
      <c r="T12" s="260">
        <f>+T13+T14</f>
        <v>12575484000</v>
      </c>
      <c r="U12" s="261">
        <f>+S12/T12</f>
        <v>0.51879867271907787</v>
      </c>
      <c r="V12" s="262">
        <f>+V13+V14</f>
        <v>6051339592</v>
      </c>
      <c r="AA12" s="272"/>
    </row>
    <row r="13" spans="1:29" x14ac:dyDescent="0.2">
      <c r="A13" s="5"/>
      <c r="B13" s="5"/>
      <c r="C13" s="7" t="s">
        <v>28</v>
      </c>
      <c r="D13" s="7" t="s">
        <v>29</v>
      </c>
      <c r="E13" s="7"/>
      <c r="F13" s="159" t="s">
        <v>412</v>
      </c>
      <c r="G13" s="160">
        <v>0</v>
      </c>
      <c r="H13" s="160">
        <v>1753007884</v>
      </c>
      <c r="I13" s="160">
        <v>1431648165</v>
      </c>
      <c r="J13" s="160">
        <v>922059774</v>
      </c>
      <c r="K13" s="160">
        <v>379704590</v>
      </c>
      <c r="L13" s="160">
        <v>946826534</v>
      </c>
      <c r="M13" s="160">
        <v>1062038531</v>
      </c>
      <c r="N13" s="160"/>
      <c r="O13" s="160"/>
      <c r="P13" s="160"/>
      <c r="Q13" s="160"/>
      <c r="R13" s="160"/>
      <c r="S13" s="160">
        <f>SUM(G13:R13)</f>
        <v>6495285478</v>
      </c>
      <c r="T13" s="207">
        <v>12575474000</v>
      </c>
      <c r="U13" s="49">
        <f>+S13/T13</f>
        <v>0.51650422703748577</v>
      </c>
      <c r="V13" s="207">
        <f t="shared" ref="V13:V14" si="4">+T13-S13</f>
        <v>6080188522</v>
      </c>
      <c r="AA13" s="272"/>
    </row>
    <row r="14" spans="1:29" ht="15" thickBot="1" x14ac:dyDescent="0.25">
      <c r="A14" s="5"/>
      <c r="B14" s="5"/>
      <c r="C14" s="7">
        <v>201</v>
      </c>
      <c r="D14" s="7" t="s">
        <v>29</v>
      </c>
      <c r="E14" s="7"/>
      <c r="F14" s="159" t="s">
        <v>415</v>
      </c>
      <c r="G14" s="33">
        <v>0</v>
      </c>
      <c r="H14" s="160">
        <v>0</v>
      </c>
      <c r="I14" s="160">
        <v>0</v>
      </c>
      <c r="J14" s="160">
        <v>0</v>
      </c>
      <c r="K14" s="160">
        <v>28858930</v>
      </c>
      <c r="L14" s="160">
        <v>0</v>
      </c>
      <c r="M14" s="160">
        <v>0</v>
      </c>
      <c r="N14" s="160"/>
      <c r="O14" s="160"/>
      <c r="P14" s="160"/>
      <c r="Q14" s="160"/>
      <c r="R14" s="160"/>
      <c r="S14" s="160">
        <f>SUM(G14:R14)</f>
        <v>28858930</v>
      </c>
      <c r="T14" s="33">
        <v>10000</v>
      </c>
      <c r="U14" s="49">
        <f>+S14/T14</f>
        <v>2885.893</v>
      </c>
      <c r="V14" s="161">
        <f t="shared" si="4"/>
        <v>-28848930</v>
      </c>
      <c r="AA14" s="272"/>
    </row>
    <row r="15" spans="1:29" ht="15.95" customHeight="1" x14ac:dyDescent="0.2">
      <c r="A15" s="226" t="s">
        <v>24</v>
      </c>
      <c r="B15" s="227"/>
      <c r="C15" s="227"/>
      <c r="D15" s="227"/>
      <c r="E15" s="227"/>
      <c r="F15" s="228" t="s">
        <v>25</v>
      </c>
      <c r="G15" s="229">
        <f>+G16+G19+G22</f>
        <v>8682354</v>
      </c>
      <c r="H15" s="229">
        <f>+H16+H19+H22</f>
        <v>409236035</v>
      </c>
      <c r="I15" s="229">
        <f t="shared" ref="I15:Q15" si="5">+I16+I19+I22</f>
        <v>220429781</v>
      </c>
      <c r="J15" s="229">
        <f t="shared" si="5"/>
        <v>237886679</v>
      </c>
      <c r="K15" s="229">
        <f t="shared" si="5"/>
        <v>301416386</v>
      </c>
      <c r="L15" s="229">
        <f t="shared" si="5"/>
        <v>185876571</v>
      </c>
      <c r="M15" s="229">
        <f t="shared" si="5"/>
        <v>116239705</v>
      </c>
      <c r="N15" s="229">
        <f t="shared" si="5"/>
        <v>0</v>
      </c>
      <c r="O15" s="229">
        <f t="shared" si="5"/>
        <v>0</v>
      </c>
      <c r="P15" s="229">
        <f t="shared" si="5"/>
        <v>0</v>
      </c>
      <c r="Q15" s="229">
        <f t="shared" si="5"/>
        <v>0</v>
      </c>
      <c r="R15" s="229">
        <f>+R16+R19+R22</f>
        <v>0</v>
      </c>
      <c r="S15" s="229">
        <f>+S16+S19+S22</f>
        <v>1479767511</v>
      </c>
      <c r="T15" s="229">
        <f>+T16+T19+T22</f>
        <v>1874133000</v>
      </c>
      <c r="U15" s="230">
        <f>U16</f>
        <v>0.73092384852088943</v>
      </c>
      <c r="V15" s="231">
        <f>+V16+V19+V22</f>
        <v>394365489</v>
      </c>
      <c r="AA15" s="272"/>
    </row>
    <row r="16" spans="1:29" ht="13.9" customHeight="1" x14ac:dyDescent="0.2">
      <c r="A16" s="255"/>
      <c r="B16" s="255" t="s">
        <v>26</v>
      </c>
      <c r="C16" s="255"/>
      <c r="D16" s="255"/>
      <c r="E16" s="255"/>
      <c r="F16" s="258" t="s">
        <v>27</v>
      </c>
      <c r="G16" s="259">
        <f>+G17+G18</f>
        <v>2475819</v>
      </c>
      <c r="H16" s="259">
        <f t="shared" ref="H16:I16" si="6">+H17+H18</f>
        <v>410031419</v>
      </c>
      <c r="I16" s="259">
        <f t="shared" si="6"/>
        <v>195420699</v>
      </c>
      <c r="J16" s="259">
        <f t="shared" ref="J16:R16" si="7">+J17+J18</f>
        <v>227824546</v>
      </c>
      <c r="K16" s="259">
        <f t="shared" si="7"/>
        <v>295552175</v>
      </c>
      <c r="L16" s="259">
        <f t="shared" si="7"/>
        <v>180341375</v>
      </c>
      <c r="M16" s="259">
        <f t="shared" si="7"/>
        <v>58202472</v>
      </c>
      <c r="N16" s="259">
        <f t="shared" si="7"/>
        <v>0</v>
      </c>
      <c r="O16" s="259">
        <f t="shared" si="7"/>
        <v>0</v>
      </c>
      <c r="P16" s="259">
        <f t="shared" si="7"/>
        <v>0</v>
      </c>
      <c r="Q16" s="259">
        <f t="shared" si="7"/>
        <v>0</v>
      </c>
      <c r="R16" s="259">
        <f t="shared" si="7"/>
        <v>0</v>
      </c>
      <c r="S16" s="259">
        <f t="shared" ref="S16:T16" si="8">+S17+S18</f>
        <v>1369848505</v>
      </c>
      <c r="T16" s="260">
        <f t="shared" si="8"/>
        <v>1874133000</v>
      </c>
      <c r="U16" s="261">
        <f>+S16/T16</f>
        <v>0.73092384852088943</v>
      </c>
      <c r="V16" s="262">
        <f>+V17+V18</f>
        <v>504284495</v>
      </c>
      <c r="AA16" s="272"/>
    </row>
    <row r="17" spans="1:27" x14ac:dyDescent="0.2">
      <c r="A17" s="5"/>
      <c r="B17" s="5"/>
      <c r="C17" s="7" t="s">
        <v>28</v>
      </c>
      <c r="D17" s="7" t="s">
        <v>29</v>
      </c>
      <c r="E17" s="7"/>
      <c r="F17" s="159" t="s">
        <v>30</v>
      </c>
      <c r="G17" s="160">
        <v>2299642</v>
      </c>
      <c r="H17" s="160">
        <v>0</v>
      </c>
      <c r="I17" s="160">
        <v>14516323</v>
      </c>
      <c r="J17" s="160">
        <v>24657329</v>
      </c>
      <c r="K17" s="160">
        <v>30405751</v>
      </c>
      <c r="L17" s="160">
        <v>0</v>
      </c>
      <c r="M17" s="160">
        <v>0</v>
      </c>
      <c r="N17" s="160"/>
      <c r="O17" s="160"/>
      <c r="P17" s="160"/>
      <c r="Q17" s="160"/>
      <c r="R17" s="160"/>
      <c r="S17" s="160">
        <f>SUM(G17:R17)</f>
        <v>71879045</v>
      </c>
      <c r="T17" s="132">
        <v>0</v>
      </c>
      <c r="U17" s="49" t="s">
        <v>31</v>
      </c>
      <c r="V17" s="162">
        <f t="shared" ref="V17:V18" si="9">+T17-S17</f>
        <v>-71879045</v>
      </c>
      <c r="AA17" s="272"/>
    </row>
    <row r="18" spans="1:27" x14ac:dyDescent="0.2">
      <c r="A18" s="5"/>
      <c r="B18" s="5"/>
      <c r="C18" s="7" t="s">
        <v>32</v>
      </c>
      <c r="D18" s="7" t="s">
        <v>29</v>
      </c>
      <c r="E18" s="7"/>
      <c r="F18" s="159" t="s">
        <v>33</v>
      </c>
      <c r="G18" s="33">
        <v>176177</v>
      </c>
      <c r="H18" s="160">
        <v>410031419</v>
      </c>
      <c r="I18" s="160">
        <v>180904376</v>
      </c>
      <c r="J18" s="160">
        <v>203167217</v>
      </c>
      <c r="K18" s="160">
        <v>265146424</v>
      </c>
      <c r="L18" s="160">
        <v>180341375</v>
      </c>
      <c r="M18" s="160">
        <v>58202472</v>
      </c>
      <c r="N18" s="160"/>
      <c r="O18" s="160"/>
      <c r="P18" s="160"/>
      <c r="Q18" s="160"/>
      <c r="R18" s="160"/>
      <c r="S18" s="160">
        <f>SUM(G18:R18)</f>
        <v>1297969460</v>
      </c>
      <c r="T18" s="33">
        <v>1874133000</v>
      </c>
      <c r="U18" s="49">
        <f>+S18/T18</f>
        <v>0.69257062332289121</v>
      </c>
      <c r="V18" s="162">
        <f t="shared" si="9"/>
        <v>576163540</v>
      </c>
      <c r="AA18" s="272"/>
    </row>
    <row r="19" spans="1:27" ht="13.9" customHeight="1" x14ac:dyDescent="0.2">
      <c r="A19" s="255"/>
      <c r="B19" s="255" t="s">
        <v>34</v>
      </c>
      <c r="C19" s="256" t="s">
        <v>29</v>
      </c>
      <c r="D19" s="256" t="s">
        <v>29</v>
      </c>
      <c r="E19" s="256"/>
      <c r="F19" s="258" t="s">
        <v>35</v>
      </c>
      <c r="G19" s="259">
        <f>+G20+G21</f>
        <v>2874236</v>
      </c>
      <c r="H19" s="259">
        <f t="shared" ref="H19:R19" si="10">+H20+H21</f>
        <v>0</v>
      </c>
      <c r="I19" s="259">
        <f>+I20+I21</f>
        <v>14363471</v>
      </c>
      <c r="J19" s="259">
        <f>+J20+J21</f>
        <v>1673676</v>
      </c>
      <c r="K19" s="259">
        <f t="shared" si="10"/>
        <v>2662851</v>
      </c>
      <c r="L19" s="259">
        <f t="shared" si="10"/>
        <v>1798838</v>
      </c>
      <c r="M19" s="259">
        <f t="shared" si="10"/>
        <v>1385711</v>
      </c>
      <c r="N19" s="259">
        <f t="shared" si="10"/>
        <v>0</v>
      </c>
      <c r="O19" s="259">
        <f t="shared" si="10"/>
        <v>0</v>
      </c>
      <c r="P19" s="259">
        <f>+P20+P21</f>
        <v>0</v>
      </c>
      <c r="Q19" s="259">
        <f t="shared" si="10"/>
        <v>0</v>
      </c>
      <c r="R19" s="259">
        <f t="shared" si="10"/>
        <v>0</v>
      </c>
      <c r="S19" s="259">
        <f>+S20+S21</f>
        <v>24758783</v>
      </c>
      <c r="T19" s="260">
        <f>+T20+T21</f>
        <v>0</v>
      </c>
      <c r="U19" s="261" t="s">
        <v>31</v>
      </c>
      <c r="V19" s="257">
        <f t="shared" ref="V19:V23" si="11">+T19-S19</f>
        <v>-24758783</v>
      </c>
      <c r="AA19" s="272"/>
    </row>
    <row r="20" spans="1:27" ht="13.9" customHeight="1" x14ac:dyDescent="0.2">
      <c r="A20" s="5"/>
      <c r="B20" s="5"/>
      <c r="C20" s="7" t="s">
        <v>28</v>
      </c>
      <c r="D20" s="7"/>
      <c r="E20" s="7"/>
      <c r="F20" s="159" t="s">
        <v>36</v>
      </c>
      <c r="G20" s="160">
        <v>2874236</v>
      </c>
      <c r="H20" s="160">
        <v>0</v>
      </c>
      <c r="I20" s="160">
        <v>14363471</v>
      </c>
      <c r="J20" s="160">
        <v>1673676</v>
      </c>
      <c r="K20" s="160">
        <v>2662851</v>
      </c>
      <c r="L20" s="160">
        <v>1798838</v>
      </c>
      <c r="M20" s="160">
        <v>1385711</v>
      </c>
      <c r="N20" s="160"/>
      <c r="O20" s="160"/>
      <c r="P20" s="160"/>
      <c r="Q20" s="160"/>
      <c r="R20" s="160"/>
      <c r="S20" s="160">
        <f>SUM(G20:R20)</f>
        <v>24758783</v>
      </c>
      <c r="T20" s="133">
        <v>0</v>
      </c>
      <c r="U20" s="49" t="s">
        <v>31</v>
      </c>
      <c r="V20" s="162">
        <f t="shared" si="11"/>
        <v>-24758783</v>
      </c>
      <c r="AA20" s="272"/>
    </row>
    <row r="21" spans="1:27" ht="13.9" customHeight="1" x14ac:dyDescent="0.2">
      <c r="A21" s="5"/>
      <c r="B21" s="5"/>
      <c r="C21" s="7" t="s">
        <v>32</v>
      </c>
      <c r="D21" s="7"/>
      <c r="E21" s="7"/>
      <c r="F21" s="159" t="s">
        <v>37</v>
      </c>
      <c r="G21" s="160">
        <v>0</v>
      </c>
      <c r="H21" s="160">
        <v>0</v>
      </c>
      <c r="I21" s="160">
        <v>0</v>
      </c>
      <c r="J21" s="160">
        <v>0</v>
      </c>
      <c r="K21" s="160">
        <v>0</v>
      </c>
      <c r="L21" s="160">
        <v>0</v>
      </c>
      <c r="M21" s="160">
        <v>0</v>
      </c>
      <c r="N21" s="160"/>
      <c r="O21" s="160"/>
      <c r="P21" s="160"/>
      <c r="Q21" s="160"/>
      <c r="R21" s="160"/>
      <c r="S21" s="160">
        <f>SUM(G21:R21)</f>
        <v>0</v>
      </c>
      <c r="T21" s="133">
        <v>0</v>
      </c>
      <c r="U21" s="49" t="s">
        <v>31</v>
      </c>
      <c r="V21" s="162">
        <f t="shared" si="11"/>
        <v>0</v>
      </c>
      <c r="AA21" s="272"/>
    </row>
    <row r="22" spans="1:27" ht="13.9" customHeight="1" x14ac:dyDescent="0.2">
      <c r="A22" s="255"/>
      <c r="B22" s="255">
        <v>99</v>
      </c>
      <c r="C22" s="256"/>
      <c r="D22" s="256"/>
      <c r="E22" s="256"/>
      <c r="F22" s="258" t="s">
        <v>38</v>
      </c>
      <c r="G22" s="263">
        <f>G23+G24</f>
        <v>3332299</v>
      </c>
      <c r="H22" s="237">
        <f>H23+H24</f>
        <v>-795384</v>
      </c>
      <c r="I22" s="263">
        <f t="shared" ref="I22:S22" si="12">I23+I24</f>
        <v>10645611</v>
      </c>
      <c r="J22" s="263">
        <f t="shared" si="12"/>
        <v>8388457</v>
      </c>
      <c r="K22" s="237">
        <f t="shared" si="12"/>
        <v>3201360</v>
      </c>
      <c r="L22" s="237">
        <f t="shared" si="12"/>
        <v>3736358</v>
      </c>
      <c r="M22" s="237">
        <f t="shared" si="12"/>
        <v>56651522</v>
      </c>
      <c r="N22" s="237">
        <f t="shared" si="12"/>
        <v>0</v>
      </c>
      <c r="O22" s="237">
        <f t="shared" si="12"/>
        <v>0</v>
      </c>
      <c r="P22" s="237">
        <f t="shared" si="12"/>
        <v>0</v>
      </c>
      <c r="Q22" s="237">
        <f t="shared" si="12"/>
        <v>0</v>
      </c>
      <c r="R22" s="237">
        <f>R23+R24</f>
        <v>0</v>
      </c>
      <c r="S22" s="237">
        <f t="shared" si="12"/>
        <v>85160223</v>
      </c>
      <c r="T22" s="260">
        <v>0</v>
      </c>
      <c r="U22" s="261" t="s">
        <v>31</v>
      </c>
      <c r="V22" s="257">
        <f t="shared" si="11"/>
        <v>-85160223</v>
      </c>
      <c r="AA22" s="272"/>
    </row>
    <row r="23" spans="1:27" ht="13.9" customHeight="1" x14ac:dyDescent="0.2">
      <c r="A23" s="5"/>
      <c r="B23" s="5">
        <v>99</v>
      </c>
      <c r="C23" s="7" t="s">
        <v>28</v>
      </c>
      <c r="D23" s="7"/>
      <c r="E23" s="7"/>
      <c r="F23" s="159" t="s">
        <v>364</v>
      </c>
      <c r="G23" s="160">
        <v>111332</v>
      </c>
      <c r="H23" s="160">
        <v>569600</v>
      </c>
      <c r="I23" s="160">
        <v>9474000</v>
      </c>
      <c r="J23" s="160">
        <v>169352</v>
      </c>
      <c r="K23" s="160">
        <v>0</v>
      </c>
      <c r="L23" s="160">
        <v>110563</v>
      </c>
      <c r="M23" s="160">
        <v>18610</v>
      </c>
      <c r="N23" s="160"/>
      <c r="O23" s="160"/>
      <c r="P23" s="160"/>
      <c r="Q23" s="160"/>
      <c r="R23" s="160"/>
      <c r="S23" s="160">
        <f>SUM(G23:R23)</f>
        <v>10453457</v>
      </c>
      <c r="T23" s="133">
        <v>0</v>
      </c>
      <c r="U23" s="49" t="s">
        <v>31</v>
      </c>
      <c r="V23" s="162">
        <f t="shared" si="11"/>
        <v>-10453457</v>
      </c>
      <c r="AA23" s="272"/>
    </row>
    <row r="24" spans="1:27" ht="13.9" customHeight="1" thickBot="1" x14ac:dyDescent="0.25">
      <c r="A24" s="5"/>
      <c r="B24" s="5">
        <v>99</v>
      </c>
      <c r="C24" s="5">
        <v>999</v>
      </c>
      <c r="D24" s="7" t="s">
        <v>29</v>
      </c>
      <c r="E24" s="7"/>
      <c r="F24" s="159" t="s">
        <v>365</v>
      </c>
      <c r="G24" s="71">
        <v>3220967</v>
      </c>
      <c r="H24" s="160">
        <v>-1364984</v>
      </c>
      <c r="I24" s="71">
        <v>1171611</v>
      </c>
      <c r="J24" s="71">
        <v>8219105</v>
      </c>
      <c r="K24" s="6">
        <v>3201360</v>
      </c>
      <c r="L24" s="6">
        <v>3625795</v>
      </c>
      <c r="M24" s="6">
        <v>56632912</v>
      </c>
      <c r="N24" s="6"/>
      <c r="O24" s="6"/>
      <c r="P24" s="6"/>
      <c r="Q24" s="6"/>
      <c r="R24" s="6"/>
      <c r="S24" s="160">
        <f>SUM(G24:R24)</f>
        <v>74706766</v>
      </c>
      <c r="T24" s="133">
        <v>0</v>
      </c>
      <c r="U24" s="49" t="s">
        <v>31</v>
      </c>
      <c r="V24" s="162">
        <f>+T24-S24</f>
        <v>-74706766</v>
      </c>
      <c r="AA24" s="272"/>
    </row>
    <row r="25" spans="1:27" ht="15.95" customHeight="1" x14ac:dyDescent="0.2">
      <c r="A25" s="226" t="s">
        <v>39</v>
      </c>
      <c r="B25" s="227"/>
      <c r="C25" s="227"/>
      <c r="D25" s="227"/>
      <c r="E25" s="227"/>
      <c r="F25" s="228" t="s">
        <v>40</v>
      </c>
      <c r="G25" s="229">
        <f t="shared" ref="G25:S25" si="13">+G26+G27</f>
        <v>21912420032</v>
      </c>
      <c r="H25" s="229">
        <f t="shared" ref="H25:I25" si="14">+H26+H27</f>
        <v>22481561316</v>
      </c>
      <c r="I25" s="229">
        <f t="shared" si="14"/>
        <v>45408590292</v>
      </c>
      <c r="J25" s="229">
        <f t="shared" ref="J25:R25" si="15">+J26+J27</f>
        <v>24291533181</v>
      </c>
      <c r="K25" s="229">
        <f t="shared" si="15"/>
        <v>24566594678</v>
      </c>
      <c r="L25" s="229">
        <f t="shared" si="15"/>
        <v>22433253100</v>
      </c>
      <c r="M25" s="229">
        <f t="shared" si="15"/>
        <v>22613198474</v>
      </c>
      <c r="N25" s="229">
        <f t="shared" si="15"/>
        <v>0</v>
      </c>
      <c r="O25" s="229">
        <f t="shared" si="15"/>
        <v>0</v>
      </c>
      <c r="P25" s="229">
        <f t="shared" si="15"/>
        <v>0</v>
      </c>
      <c r="Q25" s="229">
        <f t="shared" si="15"/>
        <v>0</v>
      </c>
      <c r="R25" s="229">
        <f t="shared" si="15"/>
        <v>0</v>
      </c>
      <c r="S25" s="229">
        <f t="shared" si="13"/>
        <v>183707151073</v>
      </c>
      <c r="T25" s="229">
        <f>+T26+T27</f>
        <v>284979320000</v>
      </c>
      <c r="U25" s="230">
        <f>+S25/T25</f>
        <v>0.64463327048783747</v>
      </c>
      <c r="V25" s="231">
        <f>+V26+V27</f>
        <v>101272168927</v>
      </c>
      <c r="AA25" s="272"/>
    </row>
    <row r="26" spans="1:27" ht="13.9" customHeight="1" x14ac:dyDescent="0.2">
      <c r="A26" s="5"/>
      <c r="B26" s="7" t="s">
        <v>26</v>
      </c>
      <c r="C26" s="7" t="s">
        <v>28</v>
      </c>
      <c r="D26" s="7" t="s">
        <v>29</v>
      </c>
      <c r="E26" s="7"/>
      <c r="F26" s="159" t="s">
        <v>41</v>
      </c>
      <c r="G26" s="33">
        <v>14656713702</v>
      </c>
      <c r="H26" s="160">
        <v>17198039598</v>
      </c>
      <c r="I26" s="160">
        <v>42042111716</v>
      </c>
      <c r="J26" s="160">
        <v>17913215705</v>
      </c>
      <c r="K26" s="160">
        <v>17843433566</v>
      </c>
      <c r="L26" s="160">
        <v>17593959579</v>
      </c>
      <c r="M26" s="160">
        <v>17596214197</v>
      </c>
      <c r="N26" s="160"/>
      <c r="O26" s="160"/>
      <c r="P26" s="160"/>
      <c r="Q26" s="160"/>
      <c r="R26" s="160"/>
      <c r="S26" s="160">
        <f>SUM(G26:R26)</f>
        <v>144843688063</v>
      </c>
      <c r="T26" s="33">
        <v>215985491000</v>
      </c>
      <c r="U26" s="49">
        <f>+S26/T26</f>
        <v>0.67061767617992452</v>
      </c>
      <c r="V26" s="162">
        <f>+T26-S26</f>
        <v>71141802937</v>
      </c>
      <c r="AA26" s="272"/>
    </row>
    <row r="27" spans="1:27" ht="13.9" customHeight="1" thickBot="1" x14ac:dyDescent="0.25">
      <c r="A27" s="5"/>
      <c r="B27" s="7" t="s">
        <v>26</v>
      </c>
      <c r="C27" s="7" t="s">
        <v>32</v>
      </c>
      <c r="D27" s="7" t="s">
        <v>29</v>
      </c>
      <c r="E27" s="7"/>
      <c r="F27" s="159" t="s">
        <v>42</v>
      </c>
      <c r="G27" s="33">
        <v>7255706330</v>
      </c>
      <c r="H27" s="160">
        <v>5283521718</v>
      </c>
      <c r="I27" s="160">
        <v>3366478576</v>
      </c>
      <c r="J27" s="160">
        <v>6378317476</v>
      </c>
      <c r="K27" s="160">
        <v>6723161112</v>
      </c>
      <c r="L27" s="160">
        <v>4839293521</v>
      </c>
      <c r="M27" s="160">
        <v>5016984277</v>
      </c>
      <c r="N27" s="160"/>
      <c r="O27" s="160"/>
      <c r="P27" s="160"/>
      <c r="Q27" s="160"/>
      <c r="R27" s="160"/>
      <c r="S27" s="160">
        <f>SUM(G27:R27)</f>
        <v>38863463010</v>
      </c>
      <c r="T27" s="33">
        <v>68993829000</v>
      </c>
      <c r="U27" s="49">
        <f>+S27/T27</f>
        <v>0.5632889719745805</v>
      </c>
      <c r="V27" s="162">
        <f>+T27-S27</f>
        <v>30130365990</v>
      </c>
      <c r="AA27" s="272"/>
    </row>
    <row r="28" spans="1:27" ht="15.95" customHeight="1" x14ac:dyDescent="0.2">
      <c r="A28" s="226">
        <v>10</v>
      </c>
      <c r="B28" s="227"/>
      <c r="C28" s="227"/>
      <c r="D28" s="227"/>
      <c r="E28" s="227"/>
      <c r="F28" s="228" t="s">
        <v>43</v>
      </c>
      <c r="G28" s="229">
        <f t="shared" ref="G28:T28" si="16">SUM(G29:G32)</f>
        <v>0</v>
      </c>
      <c r="H28" s="229">
        <f t="shared" ref="H28:I28" si="17">SUM(H29:H32)</f>
        <v>0</v>
      </c>
      <c r="I28" s="229">
        <f t="shared" si="17"/>
        <v>0</v>
      </c>
      <c r="J28" s="229">
        <f t="shared" ref="J28:R28" si="18">SUM(J29:J32)</f>
        <v>0</v>
      </c>
      <c r="K28" s="229">
        <f t="shared" si="18"/>
        <v>0</v>
      </c>
      <c r="L28" s="229">
        <f t="shared" si="18"/>
        <v>0</v>
      </c>
      <c r="M28" s="229">
        <f t="shared" si="18"/>
        <v>0</v>
      </c>
      <c r="N28" s="229">
        <f t="shared" si="18"/>
        <v>0</v>
      </c>
      <c r="O28" s="229">
        <f t="shared" si="18"/>
        <v>0</v>
      </c>
      <c r="P28" s="229">
        <f t="shared" si="18"/>
        <v>0</v>
      </c>
      <c r="Q28" s="229">
        <f t="shared" si="18"/>
        <v>0</v>
      </c>
      <c r="R28" s="229">
        <f t="shared" si="18"/>
        <v>0</v>
      </c>
      <c r="S28" s="229">
        <f t="shared" si="16"/>
        <v>0</v>
      </c>
      <c r="T28" s="229">
        <f t="shared" si="16"/>
        <v>0</v>
      </c>
      <c r="U28" s="230" t="s">
        <v>31</v>
      </c>
      <c r="V28" s="231">
        <f>SUM(V29:V32)</f>
        <v>0</v>
      </c>
      <c r="AA28" s="272"/>
    </row>
    <row r="29" spans="1:27" x14ac:dyDescent="0.2">
      <c r="A29" s="5"/>
      <c r="B29" s="7" t="s">
        <v>44</v>
      </c>
      <c r="C29" s="7" t="s">
        <v>29</v>
      </c>
      <c r="D29" s="7" t="s">
        <v>28</v>
      </c>
      <c r="E29" s="7"/>
      <c r="F29" s="159" t="s">
        <v>45</v>
      </c>
      <c r="G29" s="160">
        <v>0</v>
      </c>
      <c r="H29" s="160">
        <v>0</v>
      </c>
      <c r="I29" s="160">
        <v>0</v>
      </c>
      <c r="J29" s="160">
        <v>0</v>
      </c>
      <c r="K29" s="160">
        <v>0</v>
      </c>
      <c r="L29" s="160">
        <v>0</v>
      </c>
      <c r="M29" s="160">
        <v>0</v>
      </c>
      <c r="N29" s="160"/>
      <c r="O29" s="160"/>
      <c r="P29" s="160"/>
      <c r="Q29" s="160"/>
      <c r="R29" s="160"/>
      <c r="S29" s="160">
        <f>SUM(G29:R29)</f>
        <v>0</v>
      </c>
      <c r="T29" s="132">
        <v>0</v>
      </c>
      <c r="U29" s="49" t="s">
        <v>31</v>
      </c>
      <c r="V29" s="162">
        <f>+T29-S29</f>
        <v>0</v>
      </c>
      <c r="AA29" s="272"/>
    </row>
    <row r="30" spans="1:27" ht="13.9" customHeight="1" x14ac:dyDescent="0.2">
      <c r="A30" s="5"/>
      <c r="B30" s="7" t="s">
        <v>46</v>
      </c>
      <c r="C30" s="7" t="s">
        <v>29</v>
      </c>
      <c r="D30" s="7" t="s">
        <v>28</v>
      </c>
      <c r="E30" s="7"/>
      <c r="F30" s="159" t="s">
        <v>47</v>
      </c>
      <c r="G30" s="160">
        <v>0</v>
      </c>
      <c r="H30" s="160">
        <v>0</v>
      </c>
      <c r="I30" s="160">
        <v>0</v>
      </c>
      <c r="J30" s="160">
        <v>0</v>
      </c>
      <c r="K30" s="160">
        <v>0</v>
      </c>
      <c r="L30" s="160">
        <v>0</v>
      </c>
      <c r="M30" s="160">
        <v>0</v>
      </c>
      <c r="N30" s="160"/>
      <c r="O30" s="160"/>
      <c r="P30" s="160"/>
      <c r="Q30" s="160"/>
      <c r="R30" s="160"/>
      <c r="S30" s="160">
        <f>SUM(G30:R30)</f>
        <v>0</v>
      </c>
      <c r="T30" s="132">
        <v>0</v>
      </c>
      <c r="U30" s="49" t="s">
        <v>31</v>
      </c>
      <c r="V30" s="162">
        <f>+T30-S30</f>
        <v>0</v>
      </c>
      <c r="AA30" s="272"/>
    </row>
    <row r="31" spans="1:27" ht="13.9" customHeight="1" x14ac:dyDescent="0.2">
      <c r="A31" s="5"/>
      <c r="B31" s="7" t="s">
        <v>48</v>
      </c>
      <c r="C31" s="7" t="s">
        <v>29</v>
      </c>
      <c r="D31" s="7" t="s">
        <v>28</v>
      </c>
      <c r="E31" s="7"/>
      <c r="F31" s="159" t="s">
        <v>49</v>
      </c>
      <c r="G31" s="160">
        <v>0</v>
      </c>
      <c r="H31" s="160">
        <v>0</v>
      </c>
      <c r="I31" s="160">
        <v>0</v>
      </c>
      <c r="J31" s="160">
        <v>0</v>
      </c>
      <c r="K31" s="160">
        <v>0</v>
      </c>
      <c r="L31" s="160">
        <v>0</v>
      </c>
      <c r="M31" s="160">
        <v>0</v>
      </c>
      <c r="N31" s="160"/>
      <c r="O31" s="160"/>
      <c r="P31" s="160"/>
      <c r="Q31" s="160"/>
      <c r="R31" s="160"/>
      <c r="S31" s="160">
        <f>SUM(G31:R31)</f>
        <v>0</v>
      </c>
      <c r="T31" s="133">
        <v>0</v>
      </c>
      <c r="U31" s="49" t="s">
        <v>31</v>
      </c>
      <c r="V31" s="162">
        <f>+T31-S31</f>
        <v>0</v>
      </c>
      <c r="AA31" s="272"/>
    </row>
    <row r="32" spans="1:27" ht="15" thickBot="1" x14ac:dyDescent="0.25">
      <c r="A32" s="5"/>
      <c r="B32" s="7" t="s">
        <v>50</v>
      </c>
      <c r="C32" s="7" t="s">
        <v>29</v>
      </c>
      <c r="D32" s="7" t="s">
        <v>29</v>
      </c>
      <c r="E32" s="7"/>
      <c r="F32" s="159" t="s">
        <v>51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60">
        <v>0</v>
      </c>
      <c r="N32" s="160"/>
      <c r="O32" s="160"/>
      <c r="P32" s="160"/>
      <c r="Q32" s="160"/>
      <c r="R32" s="160"/>
      <c r="S32" s="160">
        <f>SUM(G32:R32)</f>
        <v>0</v>
      </c>
      <c r="T32" s="133">
        <v>0</v>
      </c>
      <c r="U32" s="49" t="s">
        <v>31</v>
      </c>
      <c r="V32" s="162">
        <f>+T32-S32</f>
        <v>0</v>
      </c>
      <c r="AA32" s="272"/>
    </row>
    <row r="33" spans="1:27" ht="15.95" customHeight="1" x14ac:dyDescent="0.2">
      <c r="A33" s="226">
        <v>12</v>
      </c>
      <c r="B33" s="227"/>
      <c r="C33" s="227"/>
      <c r="D33" s="227"/>
      <c r="E33" s="227"/>
      <c r="F33" s="228" t="s">
        <v>52</v>
      </c>
      <c r="G33" s="229">
        <f>+G34+G35</f>
        <v>1939927180</v>
      </c>
      <c r="H33" s="229">
        <f t="shared" ref="H33:I33" si="19">+H34+H35</f>
        <v>0</v>
      </c>
      <c r="I33" s="229">
        <f t="shared" si="19"/>
        <v>0</v>
      </c>
      <c r="J33" s="229">
        <f t="shared" ref="J33:R33" si="20">+J34+J35</f>
        <v>0</v>
      </c>
      <c r="K33" s="229">
        <f t="shared" si="20"/>
        <v>0</v>
      </c>
      <c r="L33" s="229">
        <f t="shared" si="20"/>
        <v>0</v>
      </c>
      <c r="M33" s="229">
        <f t="shared" si="20"/>
        <v>0</v>
      </c>
      <c r="N33" s="229">
        <f t="shared" si="20"/>
        <v>0</v>
      </c>
      <c r="O33" s="229">
        <f t="shared" si="20"/>
        <v>0</v>
      </c>
      <c r="P33" s="229">
        <f t="shared" si="20"/>
        <v>0</v>
      </c>
      <c r="Q33" s="229">
        <f t="shared" si="20"/>
        <v>0</v>
      </c>
      <c r="R33" s="229">
        <f t="shared" si="20"/>
        <v>0</v>
      </c>
      <c r="S33" s="229">
        <f>+S34+S35</f>
        <v>1939927180</v>
      </c>
      <c r="T33" s="229">
        <f>+T34+T35</f>
        <v>0</v>
      </c>
      <c r="U33" s="230" t="s">
        <v>31</v>
      </c>
      <c r="V33" s="231">
        <f>+V34+V35</f>
        <v>-1939927180</v>
      </c>
      <c r="AA33" s="272"/>
    </row>
    <row r="34" spans="1:27" ht="13.9" customHeight="1" x14ac:dyDescent="0.2">
      <c r="A34" s="5"/>
      <c r="B34" s="7" t="s">
        <v>50</v>
      </c>
      <c r="C34" s="7" t="s">
        <v>29</v>
      </c>
      <c r="D34" s="7" t="s">
        <v>29</v>
      </c>
      <c r="E34" s="7"/>
      <c r="F34" s="159" t="s">
        <v>420</v>
      </c>
      <c r="G34" s="160">
        <v>0</v>
      </c>
      <c r="H34" s="160">
        <v>0</v>
      </c>
      <c r="I34" s="160">
        <v>0</v>
      </c>
      <c r="J34" s="160">
        <v>0</v>
      </c>
      <c r="K34" s="160">
        <v>0</v>
      </c>
      <c r="L34" s="160">
        <v>0</v>
      </c>
      <c r="M34" s="160">
        <v>0</v>
      </c>
      <c r="N34" s="160"/>
      <c r="O34" s="160"/>
      <c r="P34" s="160"/>
      <c r="Q34" s="160"/>
      <c r="R34" s="160"/>
      <c r="S34" s="160">
        <f>SUM(G34:R34)</f>
        <v>0</v>
      </c>
      <c r="T34" s="132">
        <v>0</v>
      </c>
      <c r="U34" s="49" t="s">
        <v>31</v>
      </c>
      <c r="V34" s="162">
        <f>+T34-S34</f>
        <v>0</v>
      </c>
      <c r="AA34" s="272"/>
    </row>
    <row r="35" spans="1:27" ht="13.9" customHeight="1" thickBot="1" x14ac:dyDescent="0.25">
      <c r="A35" s="5"/>
      <c r="B35" s="7">
        <v>10</v>
      </c>
      <c r="C35" s="7" t="s">
        <v>29</v>
      </c>
      <c r="D35" s="7" t="s">
        <v>29</v>
      </c>
      <c r="E35" s="7"/>
      <c r="F35" s="159" t="s">
        <v>53</v>
      </c>
      <c r="G35" s="160">
        <v>1939927180</v>
      </c>
      <c r="H35" s="160">
        <v>0</v>
      </c>
      <c r="I35" s="160">
        <v>0</v>
      </c>
      <c r="J35" s="160">
        <v>0</v>
      </c>
      <c r="K35" s="160">
        <v>0</v>
      </c>
      <c r="L35" s="160">
        <v>0</v>
      </c>
      <c r="M35" s="160">
        <v>0</v>
      </c>
      <c r="N35" s="160"/>
      <c r="O35" s="160"/>
      <c r="P35" s="160"/>
      <c r="Q35" s="160"/>
      <c r="R35" s="160"/>
      <c r="S35" s="160">
        <f>SUM(G35:R35)</f>
        <v>1939927180</v>
      </c>
      <c r="T35" s="132">
        <v>0</v>
      </c>
      <c r="U35" s="49" t="s">
        <v>31</v>
      </c>
      <c r="V35" s="162">
        <f>+T35-S35</f>
        <v>-1939927180</v>
      </c>
      <c r="AA35" s="272"/>
    </row>
    <row r="36" spans="1:27" ht="15.95" customHeight="1" x14ac:dyDescent="0.2">
      <c r="A36" s="226">
        <v>13</v>
      </c>
      <c r="B36" s="227"/>
      <c r="C36" s="227"/>
      <c r="D36" s="227"/>
      <c r="E36" s="227"/>
      <c r="F36" s="228" t="s">
        <v>416</v>
      </c>
      <c r="G36" s="229">
        <f t="shared" ref="G36:Q36" si="21">+G37+G38</f>
        <v>0</v>
      </c>
      <c r="H36" s="229">
        <f>H37</f>
        <v>0</v>
      </c>
      <c r="I36" s="229">
        <f>I37</f>
        <v>0</v>
      </c>
      <c r="J36" s="229"/>
      <c r="K36" s="229">
        <f t="shared" si="21"/>
        <v>0</v>
      </c>
      <c r="L36" s="229">
        <f t="shared" si="21"/>
        <v>0</v>
      </c>
      <c r="M36" s="229">
        <f t="shared" si="21"/>
        <v>0</v>
      </c>
      <c r="N36" s="229">
        <f t="shared" si="21"/>
        <v>0</v>
      </c>
      <c r="O36" s="229">
        <f t="shared" si="21"/>
        <v>0</v>
      </c>
      <c r="P36" s="229">
        <f>P37</f>
        <v>0</v>
      </c>
      <c r="Q36" s="229">
        <f t="shared" si="21"/>
        <v>0</v>
      </c>
      <c r="R36" s="229">
        <f>R37</f>
        <v>0</v>
      </c>
      <c r="S36" s="229">
        <f>+S37</f>
        <v>0</v>
      </c>
      <c r="T36" s="229">
        <f>T37</f>
        <v>3117376000</v>
      </c>
      <c r="U36" s="230">
        <f>+S36/T36</f>
        <v>0</v>
      </c>
      <c r="V36" s="231">
        <f>+V37</f>
        <v>3117376000</v>
      </c>
      <c r="AA36" s="272"/>
    </row>
    <row r="37" spans="1:27" ht="13.9" customHeight="1" x14ac:dyDescent="0.2">
      <c r="A37" s="255"/>
      <c r="B37" s="256" t="s">
        <v>34</v>
      </c>
      <c r="C37" s="256"/>
      <c r="D37" s="256"/>
      <c r="E37" s="256"/>
      <c r="F37" s="258" t="s">
        <v>417</v>
      </c>
      <c r="G37" s="259">
        <v>0</v>
      </c>
      <c r="H37" s="259">
        <f>H38</f>
        <v>0</v>
      </c>
      <c r="I37" s="259">
        <f>I38</f>
        <v>0</v>
      </c>
      <c r="J37" s="259">
        <v>0</v>
      </c>
      <c r="K37" s="259">
        <v>0</v>
      </c>
      <c r="L37" s="259">
        <v>0</v>
      </c>
      <c r="M37" s="259">
        <v>0</v>
      </c>
      <c r="N37" s="259"/>
      <c r="O37" s="259"/>
      <c r="P37" s="259">
        <f>P38+P39+P40</f>
        <v>0</v>
      </c>
      <c r="Q37" s="259"/>
      <c r="R37" s="259">
        <f>R38+R39+R40</f>
        <v>0</v>
      </c>
      <c r="S37" s="259">
        <f>SUM(G37:R37)</f>
        <v>0</v>
      </c>
      <c r="T37" s="260">
        <f>T38+T39+T40</f>
        <v>3117376000</v>
      </c>
      <c r="U37" s="261">
        <f>+S37/T37</f>
        <v>0</v>
      </c>
      <c r="V37" s="257">
        <f>+T37-S37</f>
        <v>3117376000</v>
      </c>
      <c r="AA37" s="272"/>
    </row>
    <row r="38" spans="1:27" ht="13.9" customHeight="1" x14ac:dyDescent="0.2">
      <c r="A38" s="5"/>
      <c r="B38" s="7"/>
      <c r="C38" s="7" t="s">
        <v>76</v>
      </c>
      <c r="D38" s="7" t="s">
        <v>29</v>
      </c>
      <c r="E38" s="7"/>
      <c r="F38" s="159" t="s">
        <v>466</v>
      </c>
      <c r="G38" s="160">
        <v>0</v>
      </c>
      <c r="H38" s="160">
        <v>0</v>
      </c>
      <c r="I38" s="160">
        <v>0</v>
      </c>
      <c r="J38" s="160">
        <v>0</v>
      </c>
      <c r="K38" s="160">
        <v>0</v>
      </c>
      <c r="L38" s="160">
        <v>0</v>
      </c>
      <c r="M38" s="160">
        <v>0</v>
      </c>
      <c r="N38" s="160"/>
      <c r="O38" s="160"/>
      <c r="P38" s="160"/>
      <c r="Q38" s="160"/>
      <c r="R38" s="160"/>
      <c r="S38" s="160">
        <f>SUM(G38:R38)</f>
        <v>0</v>
      </c>
      <c r="T38" s="207">
        <v>489138000</v>
      </c>
      <c r="U38" s="307">
        <f t="shared" ref="U38:U40" si="22">+S38/T38</f>
        <v>0</v>
      </c>
      <c r="V38" s="162">
        <f t="shared" ref="V38:V40" si="23">+T38-S38</f>
        <v>489138000</v>
      </c>
      <c r="AA38" s="272"/>
    </row>
    <row r="39" spans="1:27" ht="13.9" customHeight="1" x14ac:dyDescent="0.2">
      <c r="A39" s="5"/>
      <c r="B39" s="7"/>
      <c r="C39" s="7" t="s">
        <v>398</v>
      </c>
      <c r="D39" s="7" t="s">
        <v>29</v>
      </c>
      <c r="E39" s="7"/>
      <c r="F39" s="159" t="s">
        <v>467</v>
      </c>
      <c r="G39" s="160">
        <v>0</v>
      </c>
      <c r="H39" s="160">
        <v>0</v>
      </c>
      <c r="I39" s="160">
        <v>0</v>
      </c>
      <c r="J39" s="160">
        <v>0</v>
      </c>
      <c r="K39" s="160">
        <v>0</v>
      </c>
      <c r="L39" s="160">
        <v>0</v>
      </c>
      <c r="M39" s="160">
        <v>0</v>
      </c>
      <c r="N39" s="160"/>
      <c r="O39" s="160"/>
      <c r="P39" s="160"/>
      <c r="Q39" s="160"/>
      <c r="R39" s="160"/>
      <c r="S39" s="160">
        <f>SUM(G39:R39)</f>
        <v>0</v>
      </c>
      <c r="T39" s="207">
        <v>977416000</v>
      </c>
      <c r="U39" s="307">
        <f t="shared" si="22"/>
        <v>0</v>
      </c>
      <c r="V39" s="162">
        <f t="shared" si="23"/>
        <v>977416000</v>
      </c>
      <c r="AA39" s="272"/>
    </row>
    <row r="40" spans="1:27" ht="13.9" customHeight="1" x14ac:dyDescent="0.2">
      <c r="A40" s="5"/>
      <c r="B40" s="7"/>
      <c r="C40" s="7" t="s">
        <v>465</v>
      </c>
      <c r="D40" s="7" t="s">
        <v>29</v>
      </c>
      <c r="E40" s="7"/>
      <c r="F40" s="159" t="s">
        <v>468</v>
      </c>
      <c r="G40" s="160">
        <v>0</v>
      </c>
      <c r="H40" s="160">
        <v>0</v>
      </c>
      <c r="I40" s="160">
        <v>0</v>
      </c>
      <c r="J40" s="160">
        <v>0</v>
      </c>
      <c r="K40" s="160">
        <v>0</v>
      </c>
      <c r="L40" s="160">
        <v>0</v>
      </c>
      <c r="M40" s="160">
        <v>0</v>
      </c>
      <c r="N40" s="160"/>
      <c r="O40" s="160"/>
      <c r="P40" s="160"/>
      <c r="Q40" s="160"/>
      <c r="R40" s="160"/>
      <c r="S40" s="160">
        <f>SUM(G40:R40)</f>
        <v>0</v>
      </c>
      <c r="T40" s="207">
        <v>1650822000</v>
      </c>
      <c r="U40" s="307">
        <f t="shared" si="22"/>
        <v>0</v>
      </c>
      <c r="V40" s="162">
        <f t="shared" si="23"/>
        <v>1650822000</v>
      </c>
      <c r="AA40" s="272"/>
    </row>
    <row r="41" spans="1:27" ht="13.9" customHeight="1" thickBot="1" x14ac:dyDescent="0.25">
      <c r="A41" s="5"/>
      <c r="B41" s="7"/>
      <c r="C41" s="7"/>
      <c r="D41" s="7"/>
      <c r="E41" s="7"/>
      <c r="F41" s="159"/>
      <c r="G41" s="160"/>
      <c r="H41" s="160"/>
      <c r="I41" s="160"/>
      <c r="J41" s="160"/>
      <c r="K41" s="160"/>
      <c r="L41" s="160"/>
      <c r="M41" s="160"/>
      <c r="N41" s="214"/>
      <c r="O41" s="160"/>
      <c r="P41" s="160"/>
      <c r="Q41" s="160"/>
      <c r="R41" s="160"/>
      <c r="S41" s="160"/>
      <c r="T41" s="132"/>
      <c r="U41" s="49"/>
      <c r="V41" s="162"/>
      <c r="AA41" s="272"/>
    </row>
    <row r="42" spans="1:27" ht="15.95" customHeight="1" x14ac:dyDescent="0.2">
      <c r="A42" s="229">
        <v>14</v>
      </c>
      <c r="B42" s="229"/>
      <c r="C42" s="229"/>
      <c r="D42" s="229"/>
      <c r="E42" s="227"/>
      <c r="F42" s="228" t="s">
        <v>54</v>
      </c>
      <c r="G42" s="229">
        <f t="shared" ref="G42:T42" si="24">+G43</f>
        <v>0</v>
      </c>
      <c r="H42" s="229">
        <f t="shared" si="24"/>
        <v>0</v>
      </c>
      <c r="I42" s="229">
        <f t="shared" si="24"/>
        <v>0</v>
      </c>
      <c r="J42" s="229">
        <f t="shared" si="24"/>
        <v>0</v>
      </c>
      <c r="K42" s="229">
        <f t="shared" si="24"/>
        <v>0</v>
      </c>
      <c r="L42" s="229">
        <f t="shared" si="24"/>
        <v>0</v>
      </c>
      <c r="M42" s="229">
        <f t="shared" si="24"/>
        <v>0</v>
      </c>
      <c r="N42" s="229">
        <f t="shared" si="24"/>
        <v>0</v>
      </c>
      <c r="O42" s="229">
        <f t="shared" si="24"/>
        <v>0</v>
      </c>
      <c r="P42" s="229">
        <f t="shared" si="24"/>
        <v>0</v>
      </c>
      <c r="Q42" s="229">
        <f t="shared" si="24"/>
        <v>0</v>
      </c>
      <c r="R42" s="229">
        <f t="shared" si="24"/>
        <v>0</v>
      </c>
      <c r="S42" s="229">
        <f t="shared" si="24"/>
        <v>0</v>
      </c>
      <c r="T42" s="229">
        <f t="shared" si="24"/>
        <v>0</v>
      </c>
      <c r="U42" s="230" t="s">
        <v>31</v>
      </c>
      <c r="V42" s="231">
        <f>+V43</f>
        <v>0</v>
      </c>
      <c r="AA42" s="272"/>
    </row>
    <row r="43" spans="1:27" ht="13.9" customHeight="1" thickBot="1" x14ac:dyDescent="0.25">
      <c r="A43" s="5"/>
      <c r="B43" s="7" t="s">
        <v>26</v>
      </c>
      <c r="C43" s="7" t="s">
        <v>29</v>
      </c>
      <c r="D43" s="7" t="s">
        <v>29</v>
      </c>
      <c r="E43" s="7"/>
      <c r="F43" s="159" t="s">
        <v>55</v>
      </c>
      <c r="G43" s="160">
        <v>0</v>
      </c>
      <c r="H43" s="160">
        <v>0</v>
      </c>
      <c r="I43" s="160">
        <v>0</v>
      </c>
      <c r="J43" s="160">
        <v>0</v>
      </c>
      <c r="K43" s="160">
        <v>0</v>
      </c>
      <c r="L43" s="160">
        <v>0</v>
      </c>
      <c r="M43" s="160">
        <v>0</v>
      </c>
      <c r="N43" s="160"/>
      <c r="O43" s="160"/>
      <c r="P43" s="160"/>
      <c r="Q43" s="160"/>
      <c r="R43" s="160"/>
      <c r="S43" s="160">
        <f>SUM(G43:R43)</f>
        <v>0</v>
      </c>
      <c r="T43" s="132">
        <v>0</v>
      </c>
      <c r="U43" s="49" t="s">
        <v>31</v>
      </c>
      <c r="V43" s="162">
        <f>+T43-S43</f>
        <v>0</v>
      </c>
      <c r="AA43" s="272"/>
    </row>
    <row r="44" spans="1:27" ht="15.95" customHeight="1" thickBot="1" x14ac:dyDescent="0.25">
      <c r="A44" s="226">
        <v>15</v>
      </c>
      <c r="B44" s="227" t="s">
        <v>56</v>
      </c>
      <c r="C44" s="227" t="s">
        <v>29</v>
      </c>
      <c r="D44" s="227" t="s">
        <v>29</v>
      </c>
      <c r="E44" s="227"/>
      <c r="F44" s="228" t="s">
        <v>57</v>
      </c>
      <c r="G44" s="229">
        <v>-809393797</v>
      </c>
      <c r="H44" s="229">
        <v>0</v>
      </c>
      <c r="I44" s="229">
        <v>0</v>
      </c>
      <c r="J44" s="229">
        <v>0</v>
      </c>
      <c r="K44" s="229">
        <v>0</v>
      </c>
      <c r="L44" s="229">
        <v>0</v>
      </c>
      <c r="M44" s="229">
        <v>0</v>
      </c>
      <c r="N44" s="229"/>
      <c r="O44" s="229"/>
      <c r="P44" s="229"/>
      <c r="Q44" s="229"/>
      <c r="R44" s="229"/>
      <c r="S44" s="229">
        <f>SUM(G44:R44)</f>
        <v>-809393797</v>
      </c>
      <c r="T44" s="229">
        <v>10000</v>
      </c>
      <c r="U44" s="230">
        <f>+S44/T44</f>
        <v>-80939.379700000005</v>
      </c>
      <c r="V44" s="231">
        <f>+T44-S44</f>
        <v>809403797</v>
      </c>
      <c r="AA44" s="272"/>
    </row>
    <row r="45" spans="1:27" ht="24" customHeight="1" thickBot="1" x14ac:dyDescent="0.3">
      <c r="A45" s="158"/>
      <c r="B45" s="163"/>
      <c r="C45" s="163"/>
      <c r="D45" s="163"/>
      <c r="E45" s="163"/>
      <c r="F45" s="205" t="s">
        <v>58</v>
      </c>
      <c r="G45" s="146">
        <f t="shared" ref="G45:T45" si="25">+G46+G93+G180+G186+G215+G222+G226+G261+G358+G370+G374+G385</f>
        <v>23925817934</v>
      </c>
      <c r="H45" s="146">
        <f t="shared" si="25"/>
        <v>24622576151</v>
      </c>
      <c r="I45" s="146">
        <f t="shared" si="25"/>
        <v>49304947610</v>
      </c>
      <c r="J45" s="146">
        <f t="shared" si="25"/>
        <v>23389738634</v>
      </c>
      <c r="K45" s="146">
        <f t="shared" si="25"/>
        <v>24181984574</v>
      </c>
      <c r="L45" s="146">
        <f t="shared" si="25"/>
        <v>24492899074</v>
      </c>
      <c r="M45" s="146">
        <f t="shared" si="25"/>
        <v>23313881854</v>
      </c>
      <c r="N45" s="146">
        <f t="shared" si="25"/>
        <v>0</v>
      </c>
      <c r="O45" s="146">
        <f t="shared" si="25"/>
        <v>0</v>
      </c>
      <c r="P45" s="146">
        <f t="shared" si="25"/>
        <v>0</v>
      </c>
      <c r="Q45" s="146">
        <f t="shared" si="25"/>
        <v>0</v>
      </c>
      <c r="R45" s="146">
        <f t="shared" si="25"/>
        <v>0</v>
      </c>
      <c r="S45" s="146">
        <f t="shared" si="25"/>
        <v>193231845831</v>
      </c>
      <c r="T45" s="149">
        <f t="shared" si="25"/>
        <v>302546323000</v>
      </c>
      <c r="U45" s="148">
        <f t="shared" ref="U45:U65" si="26">+S45/T45</f>
        <v>0.63868515708584561</v>
      </c>
      <c r="V45" s="146">
        <f>+V46+V93+V180+V186+V215+V222+V226+V261+V358+V370+V374+V385</f>
        <v>109314477169</v>
      </c>
      <c r="AA45" s="272"/>
    </row>
    <row r="46" spans="1:27" ht="15.95" customHeight="1" x14ac:dyDescent="0.2">
      <c r="A46" s="226" t="s">
        <v>59</v>
      </c>
      <c r="B46" s="227" t="s">
        <v>59</v>
      </c>
      <c r="C46" s="227" t="s">
        <v>59</v>
      </c>
      <c r="D46" s="227" t="s">
        <v>59</v>
      </c>
      <c r="E46" s="227"/>
      <c r="F46" s="228" t="s">
        <v>60</v>
      </c>
      <c r="G46" s="229">
        <f t="shared" ref="G46:T46" si="27">+G47+G74+G90</f>
        <v>17501194932</v>
      </c>
      <c r="H46" s="229">
        <f t="shared" si="27"/>
        <v>19076600754</v>
      </c>
      <c r="I46" s="229">
        <f t="shared" si="27"/>
        <v>42510394226</v>
      </c>
      <c r="J46" s="229">
        <f t="shared" si="27"/>
        <v>17990667285</v>
      </c>
      <c r="K46" s="229">
        <f t="shared" si="27"/>
        <v>18006956475</v>
      </c>
      <c r="L46" s="229">
        <f t="shared" si="27"/>
        <v>17805081084</v>
      </c>
      <c r="M46" s="229">
        <f t="shared" si="27"/>
        <v>18189728437</v>
      </c>
      <c r="N46" s="229">
        <f t="shared" si="27"/>
        <v>0</v>
      </c>
      <c r="O46" s="229">
        <f t="shared" si="27"/>
        <v>0</v>
      </c>
      <c r="P46" s="229">
        <f t="shared" si="27"/>
        <v>0</v>
      </c>
      <c r="Q46" s="229">
        <f t="shared" si="27"/>
        <v>0</v>
      </c>
      <c r="R46" s="229">
        <f t="shared" si="27"/>
        <v>0</v>
      </c>
      <c r="S46" s="229">
        <f t="shared" si="27"/>
        <v>151080623193</v>
      </c>
      <c r="T46" s="229">
        <f t="shared" si="27"/>
        <v>215985491000</v>
      </c>
      <c r="U46" s="230">
        <f t="shared" si="26"/>
        <v>0.69949431553714869</v>
      </c>
      <c r="V46" s="231">
        <f>+V47+V74+V90</f>
        <v>64904867807</v>
      </c>
      <c r="AA46" s="272"/>
    </row>
    <row r="47" spans="1:27" ht="13.9" customHeight="1" x14ac:dyDescent="0.2">
      <c r="A47" s="253">
        <v>21</v>
      </c>
      <c r="B47" s="233" t="s">
        <v>26</v>
      </c>
      <c r="C47" s="253" t="s">
        <v>59</v>
      </c>
      <c r="D47" s="253" t="s">
        <v>59</v>
      </c>
      <c r="E47" s="253"/>
      <c r="F47" s="254" t="s">
        <v>61</v>
      </c>
      <c r="G47" s="236">
        <f t="shared" ref="G47:T47" si="28">+G48+G59+G62+G65+G69</f>
        <v>5848779746</v>
      </c>
      <c r="H47" s="236">
        <f t="shared" si="28"/>
        <v>6216468526</v>
      </c>
      <c r="I47" s="236">
        <f t="shared" si="28"/>
        <v>14098275614</v>
      </c>
      <c r="J47" s="236">
        <f t="shared" si="28"/>
        <v>5959328604</v>
      </c>
      <c r="K47" s="236">
        <f t="shared" si="28"/>
        <v>5913581001</v>
      </c>
      <c r="L47" s="236">
        <f t="shared" si="28"/>
        <v>6023343806</v>
      </c>
      <c r="M47" s="236">
        <f t="shared" si="28"/>
        <v>6033749835</v>
      </c>
      <c r="N47" s="236">
        <f t="shared" si="28"/>
        <v>0</v>
      </c>
      <c r="O47" s="236">
        <f t="shared" si="28"/>
        <v>0</v>
      </c>
      <c r="P47" s="236">
        <f t="shared" si="28"/>
        <v>0</v>
      </c>
      <c r="Q47" s="236">
        <f t="shared" si="28"/>
        <v>0</v>
      </c>
      <c r="R47" s="236">
        <f t="shared" si="28"/>
        <v>0</v>
      </c>
      <c r="S47" s="236">
        <f t="shared" si="28"/>
        <v>50093527132</v>
      </c>
      <c r="T47" s="240">
        <f t="shared" si="28"/>
        <v>72027960182</v>
      </c>
      <c r="U47" s="238">
        <f>+S47/T47</f>
        <v>0.69547335514463893</v>
      </c>
      <c r="V47" s="242">
        <f>+V48+V59+V62+V65+V69</f>
        <v>21934433050</v>
      </c>
      <c r="AA47" s="272"/>
    </row>
    <row r="48" spans="1:27" ht="13.9" customHeight="1" x14ac:dyDescent="0.2">
      <c r="A48" s="1" t="s">
        <v>59</v>
      </c>
      <c r="B48" s="1" t="s">
        <v>59</v>
      </c>
      <c r="C48" s="2" t="s">
        <v>28</v>
      </c>
      <c r="D48" s="2" t="s">
        <v>59</v>
      </c>
      <c r="E48" s="2"/>
      <c r="F48" s="3" t="s">
        <v>62</v>
      </c>
      <c r="G48" s="9">
        <f t="shared" ref="G48:T48" si="29">G49+G50+G51+G52+G53+G54+G55+G56+G57+G58</f>
        <v>5460743173</v>
      </c>
      <c r="H48" s="9">
        <f t="shared" si="29"/>
        <v>5825932353</v>
      </c>
      <c r="I48" s="9">
        <f t="shared" si="29"/>
        <v>5606698739</v>
      </c>
      <c r="J48" s="9">
        <f t="shared" si="29"/>
        <v>5551424769</v>
      </c>
      <c r="K48" s="9">
        <f t="shared" si="29"/>
        <v>5510669325</v>
      </c>
      <c r="L48" s="9">
        <f t="shared" si="29"/>
        <v>5595921896</v>
      </c>
      <c r="M48" s="9">
        <f t="shared" si="29"/>
        <v>5593179647</v>
      </c>
      <c r="N48" s="9">
        <f t="shared" si="29"/>
        <v>0</v>
      </c>
      <c r="O48" s="9">
        <f t="shared" si="29"/>
        <v>0</v>
      </c>
      <c r="P48" s="9">
        <f t="shared" si="29"/>
        <v>0</v>
      </c>
      <c r="Q48" s="9">
        <f t="shared" si="29"/>
        <v>0</v>
      </c>
      <c r="R48" s="9">
        <f t="shared" si="29"/>
        <v>0</v>
      </c>
      <c r="S48" s="9">
        <f t="shared" si="29"/>
        <v>39144569902</v>
      </c>
      <c r="T48" s="9">
        <f t="shared" si="29"/>
        <v>65412256888</v>
      </c>
      <c r="U48" s="50">
        <f>+S48/T48</f>
        <v>0.59842867016534851</v>
      </c>
      <c r="V48" s="48">
        <f>SUM(V49:V58)</f>
        <v>26267686986</v>
      </c>
      <c r="AA48" s="272"/>
    </row>
    <row r="49" spans="1:27" ht="14.45" customHeight="1" x14ac:dyDescent="0.2">
      <c r="A49" s="164" t="s">
        <v>59</v>
      </c>
      <c r="B49" s="1" t="s">
        <v>59</v>
      </c>
      <c r="C49" s="2" t="s">
        <v>59</v>
      </c>
      <c r="D49" s="2" t="s">
        <v>28</v>
      </c>
      <c r="E49" s="2"/>
      <c r="F49" s="165" t="s">
        <v>433</v>
      </c>
      <c r="G49" s="33">
        <v>740306953</v>
      </c>
      <c r="H49" s="33">
        <v>754815130</v>
      </c>
      <c r="I49" s="33">
        <v>753859725</v>
      </c>
      <c r="J49" s="33">
        <v>751283117</v>
      </c>
      <c r="K49" s="33">
        <v>747405090</v>
      </c>
      <c r="L49" s="33">
        <v>757756180</v>
      </c>
      <c r="M49" s="33">
        <v>757631021</v>
      </c>
      <c r="N49" s="33"/>
      <c r="O49" s="33"/>
      <c r="P49" s="33"/>
      <c r="Q49" s="33"/>
      <c r="R49" s="33"/>
      <c r="S49" s="33">
        <f t="shared" ref="S49:S57" si="30">SUM(G49:R49)</f>
        <v>5263057216</v>
      </c>
      <c r="T49" s="33">
        <v>8892563477</v>
      </c>
      <c r="U49" s="51">
        <f t="shared" si="26"/>
        <v>0.5918492715416126</v>
      </c>
      <c r="V49" s="162">
        <f t="shared" ref="V49:V58" si="31">+T49-S49</f>
        <v>3629506261</v>
      </c>
      <c r="AA49" s="272"/>
    </row>
    <row r="50" spans="1:27" x14ac:dyDescent="0.2">
      <c r="A50" s="164" t="s">
        <v>59</v>
      </c>
      <c r="B50" s="1" t="s">
        <v>59</v>
      </c>
      <c r="C50" s="2" t="s">
        <v>59</v>
      </c>
      <c r="D50" s="2" t="s">
        <v>32</v>
      </c>
      <c r="E50" s="2"/>
      <c r="F50" s="165" t="s">
        <v>434</v>
      </c>
      <c r="G50" s="33">
        <v>33876961</v>
      </c>
      <c r="H50" s="33">
        <v>34729015</v>
      </c>
      <c r="I50" s="33">
        <v>34931482</v>
      </c>
      <c r="J50" s="33">
        <v>35139073</v>
      </c>
      <c r="K50" s="33">
        <v>35126491</v>
      </c>
      <c r="L50" s="33">
        <v>35676959</v>
      </c>
      <c r="M50" s="33">
        <v>35689029</v>
      </c>
      <c r="N50" s="33"/>
      <c r="O50" s="33"/>
      <c r="P50" s="33"/>
      <c r="Q50" s="33"/>
      <c r="R50" s="33"/>
      <c r="S50" s="33">
        <f t="shared" si="30"/>
        <v>245169010</v>
      </c>
      <c r="T50" s="33">
        <v>336349441</v>
      </c>
      <c r="U50" s="51">
        <f t="shared" si="26"/>
        <v>0.72891160238318931</v>
      </c>
      <c r="V50" s="162">
        <f t="shared" si="31"/>
        <v>91180431</v>
      </c>
      <c r="AA50" s="272"/>
    </row>
    <row r="51" spans="1:27" x14ac:dyDescent="0.2">
      <c r="A51" s="164" t="s">
        <v>59</v>
      </c>
      <c r="B51" s="1" t="s">
        <v>59</v>
      </c>
      <c r="C51" s="2" t="s">
        <v>59</v>
      </c>
      <c r="D51" s="2" t="s">
        <v>63</v>
      </c>
      <c r="E51" s="2"/>
      <c r="F51" s="165" t="s">
        <v>435</v>
      </c>
      <c r="G51" s="33">
        <v>592225209</v>
      </c>
      <c r="H51" s="33">
        <v>603852083</v>
      </c>
      <c r="I51" s="33">
        <v>603087761</v>
      </c>
      <c r="J51" s="33">
        <v>601026476</v>
      </c>
      <c r="K51" s="33">
        <v>597924055</v>
      </c>
      <c r="L51" s="33">
        <v>606204936</v>
      </c>
      <c r="M51" s="33">
        <v>606104809</v>
      </c>
      <c r="N51" s="33"/>
      <c r="O51" s="33"/>
      <c r="P51" s="33"/>
      <c r="Q51" s="33"/>
      <c r="R51" s="33"/>
      <c r="S51" s="33">
        <f t="shared" si="30"/>
        <v>4210425329</v>
      </c>
      <c r="T51" s="33">
        <v>7136576316</v>
      </c>
      <c r="U51" s="51">
        <f t="shared" si="26"/>
        <v>0.58997832329773403</v>
      </c>
      <c r="V51" s="162">
        <f t="shared" si="31"/>
        <v>2926150987</v>
      </c>
      <c r="AA51" s="272"/>
    </row>
    <row r="52" spans="1:27" x14ac:dyDescent="0.2">
      <c r="A52" s="164" t="s">
        <v>59</v>
      </c>
      <c r="B52" s="1" t="s">
        <v>59</v>
      </c>
      <c r="C52" s="2" t="s">
        <v>59</v>
      </c>
      <c r="D52" s="2" t="s">
        <v>64</v>
      </c>
      <c r="E52" s="2"/>
      <c r="F52" s="165" t="s">
        <v>436</v>
      </c>
      <c r="G52" s="33">
        <v>159884650</v>
      </c>
      <c r="H52" s="33">
        <v>161696971</v>
      </c>
      <c r="I52" s="33">
        <v>160413030</v>
      </c>
      <c r="J52" s="33">
        <v>159614813</v>
      </c>
      <c r="K52" s="33">
        <v>158266359</v>
      </c>
      <c r="L52" s="33">
        <v>160467114</v>
      </c>
      <c r="M52" s="33">
        <v>159876609</v>
      </c>
      <c r="N52" s="33"/>
      <c r="O52" s="33"/>
      <c r="P52" s="33"/>
      <c r="Q52" s="33"/>
      <c r="R52" s="33"/>
      <c r="S52" s="33">
        <f t="shared" si="30"/>
        <v>1120219546</v>
      </c>
      <c r="T52" s="33">
        <v>1912656155</v>
      </c>
      <c r="U52" s="51">
        <f t="shared" si="26"/>
        <v>0.58568788910205349</v>
      </c>
      <c r="V52" s="162">
        <f t="shared" si="31"/>
        <v>792436609</v>
      </c>
      <c r="AA52" s="272"/>
    </row>
    <row r="53" spans="1:27" x14ac:dyDescent="0.2">
      <c r="A53" s="164" t="s">
        <v>59</v>
      </c>
      <c r="B53" s="1" t="s">
        <v>59</v>
      </c>
      <c r="C53" s="2" t="s">
        <v>59</v>
      </c>
      <c r="D53" s="2" t="s">
        <v>65</v>
      </c>
      <c r="E53" s="2"/>
      <c r="F53" s="165" t="s">
        <v>437</v>
      </c>
      <c r="G53" s="33">
        <v>341624032</v>
      </c>
      <c r="H53" s="33">
        <v>350377053</v>
      </c>
      <c r="I53" s="33">
        <v>351472759</v>
      </c>
      <c r="J53" s="33">
        <v>347487014</v>
      </c>
      <c r="K53" s="33">
        <v>346338580</v>
      </c>
      <c r="L53" s="33">
        <v>351950475</v>
      </c>
      <c r="M53" s="33">
        <v>354493301</v>
      </c>
      <c r="N53" s="33"/>
      <c r="O53" s="33"/>
      <c r="P53" s="33"/>
      <c r="Q53" s="33"/>
      <c r="R53" s="33"/>
      <c r="S53" s="33">
        <f t="shared" si="30"/>
        <v>2443743214</v>
      </c>
      <c r="T53" s="33">
        <v>4129148483</v>
      </c>
      <c r="U53" s="51">
        <f t="shared" si="26"/>
        <v>0.59182740074886286</v>
      </c>
      <c r="V53" s="162">
        <f t="shared" si="31"/>
        <v>1685405269</v>
      </c>
      <c r="AA53" s="272"/>
    </row>
    <row r="54" spans="1:27" x14ac:dyDescent="0.2">
      <c r="A54" s="164" t="s">
        <v>59</v>
      </c>
      <c r="B54" s="1" t="s">
        <v>59</v>
      </c>
      <c r="C54" s="2" t="s">
        <v>59</v>
      </c>
      <c r="D54" s="2" t="s">
        <v>66</v>
      </c>
      <c r="E54" s="2"/>
      <c r="F54" s="165" t="s">
        <v>438</v>
      </c>
      <c r="G54" s="33">
        <v>11107996</v>
      </c>
      <c r="H54" s="33">
        <v>11673149</v>
      </c>
      <c r="I54" s="33">
        <v>11479098</v>
      </c>
      <c r="J54" s="33">
        <v>11284107</v>
      </c>
      <c r="K54" s="33">
        <v>10867107</v>
      </c>
      <c r="L54" s="33">
        <v>11019248</v>
      </c>
      <c r="M54" s="33">
        <v>11019248</v>
      </c>
      <c r="N54" s="33"/>
      <c r="O54" s="33"/>
      <c r="P54" s="33"/>
      <c r="Q54" s="33"/>
      <c r="R54" s="33"/>
      <c r="S54" s="33">
        <f t="shared" si="30"/>
        <v>78449953</v>
      </c>
      <c r="T54" s="33">
        <v>127848348</v>
      </c>
      <c r="U54" s="51">
        <f t="shared" si="26"/>
        <v>0.61361726003686801</v>
      </c>
      <c r="V54" s="162">
        <f t="shared" si="31"/>
        <v>49398395</v>
      </c>
      <c r="AA54" s="272"/>
    </row>
    <row r="55" spans="1:27" x14ac:dyDescent="0.2">
      <c r="A55" s="164" t="s">
        <v>59</v>
      </c>
      <c r="B55" s="1" t="s">
        <v>59</v>
      </c>
      <c r="C55" s="2" t="s">
        <v>59</v>
      </c>
      <c r="D55" s="2" t="s">
        <v>67</v>
      </c>
      <c r="E55" s="2"/>
      <c r="F55" s="165" t="s">
        <v>439</v>
      </c>
      <c r="G55" s="33">
        <v>2728262250</v>
      </c>
      <c r="H55" s="33">
        <v>2784885051</v>
      </c>
      <c r="I55" s="33">
        <v>2780472471</v>
      </c>
      <c r="J55" s="33">
        <v>2775443615</v>
      </c>
      <c r="K55" s="33">
        <v>2759225016</v>
      </c>
      <c r="L55" s="33">
        <v>2798310958</v>
      </c>
      <c r="M55" s="33">
        <v>2798577386</v>
      </c>
      <c r="N55" s="33"/>
      <c r="O55" s="33"/>
      <c r="P55" s="33"/>
      <c r="Q55" s="33"/>
      <c r="R55" s="33"/>
      <c r="S55" s="33">
        <f t="shared" si="30"/>
        <v>19425176747</v>
      </c>
      <c r="T55" s="33">
        <v>32641466558</v>
      </c>
      <c r="U55" s="51">
        <f t="shared" si="26"/>
        <v>0.59510735255978076</v>
      </c>
      <c r="V55" s="162">
        <f t="shared" si="31"/>
        <v>13216289811</v>
      </c>
      <c r="AA55" s="272"/>
    </row>
    <row r="56" spans="1:27" x14ac:dyDescent="0.2">
      <c r="A56" s="164" t="s">
        <v>59</v>
      </c>
      <c r="B56" s="1" t="s">
        <v>59</v>
      </c>
      <c r="C56" s="2" t="s">
        <v>59</v>
      </c>
      <c r="D56" s="2" t="s">
        <v>68</v>
      </c>
      <c r="E56" s="2"/>
      <c r="F56" s="165" t="s">
        <v>440</v>
      </c>
      <c r="G56" s="33">
        <v>74030710</v>
      </c>
      <c r="H56" s="33">
        <v>75481570</v>
      </c>
      <c r="I56" s="33">
        <v>75386030</v>
      </c>
      <c r="J56" s="33">
        <v>75128366</v>
      </c>
      <c r="K56" s="33">
        <v>74740564</v>
      </c>
      <c r="L56" s="33">
        <v>75775684</v>
      </c>
      <c r="M56" s="33">
        <v>75763165</v>
      </c>
      <c r="N56" s="33"/>
      <c r="O56" s="33"/>
      <c r="P56" s="33"/>
      <c r="Q56" s="33"/>
      <c r="R56" s="33"/>
      <c r="S56" s="33">
        <f t="shared" si="30"/>
        <v>526306089</v>
      </c>
      <c r="T56" s="33">
        <v>897072012</v>
      </c>
      <c r="U56" s="51">
        <f t="shared" si="26"/>
        <v>0.5866932441985494</v>
      </c>
      <c r="V56" s="162">
        <f t="shared" si="31"/>
        <v>370765923</v>
      </c>
      <c r="AA56" s="272"/>
    </row>
    <row r="57" spans="1:27" x14ac:dyDescent="0.2">
      <c r="A57" s="164" t="s">
        <v>59</v>
      </c>
      <c r="B57" s="1" t="s">
        <v>59</v>
      </c>
      <c r="C57" s="2" t="s">
        <v>59</v>
      </c>
      <c r="D57" s="2" t="s">
        <v>69</v>
      </c>
      <c r="E57" s="2"/>
      <c r="F57" s="165" t="s">
        <v>441</v>
      </c>
      <c r="G57" s="33">
        <v>282212177</v>
      </c>
      <c r="H57" s="33">
        <v>289683747</v>
      </c>
      <c r="I57" s="33">
        <v>289586409</v>
      </c>
      <c r="J57" s="33">
        <v>289088526</v>
      </c>
      <c r="K57" s="33">
        <v>286868107</v>
      </c>
      <c r="L57" s="33">
        <v>291406457</v>
      </c>
      <c r="M57" s="33">
        <v>292614247</v>
      </c>
      <c r="N57" s="33"/>
      <c r="O57" s="33"/>
      <c r="P57" s="33"/>
      <c r="Q57" s="33"/>
      <c r="R57" s="33"/>
      <c r="S57" s="33">
        <f t="shared" si="30"/>
        <v>2021459670</v>
      </c>
      <c r="T57" s="33">
        <v>3396522339</v>
      </c>
      <c r="U57" s="51">
        <f t="shared" si="26"/>
        <v>0.59515571170809833</v>
      </c>
      <c r="V57" s="162">
        <f t="shared" si="31"/>
        <v>1375062669</v>
      </c>
      <c r="AA57" s="272"/>
    </row>
    <row r="58" spans="1:27" ht="14.45" customHeight="1" x14ac:dyDescent="0.2">
      <c r="A58" s="164" t="s">
        <v>59</v>
      </c>
      <c r="B58" s="1" t="s">
        <v>59</v>
      </c>
      <c r="C58" s="2" t="s">
        <v>59</v>
      </c>
      <c r="D58" s="2" t="s">
        <v>70</v>
      </c>
      <c r="E58" s="2"/>
      <c r="F58" s="165" t="s">
        <v>442</v>
      </c>
      <c r="G58" s="33">
        <v>497212235</v>
      </c>
      <c r="H58" s="33">
        <v>758738584</v>
      </c>
      <c r="I58" s="33">
        <v>546009974</v>
      </c>
      <c r="J58" s="33">
        <v>505929662</v>
      </c>
      <c r="K58" s="33">
        <v>493907956</v>
      </c>
      <c r="L58" s="33">
        <v>507353885</v>
      </c>
      <c r="M58" s="33">
        <v>501410832</v>
      </c>
      <c r="N58" s="33"/>
      <c r="O58" s="33"/>
      <c r="P58" s="33"/>
      <c r="Q58" s="33"/>
      <c r="R58" s="33"/>
      <c r="S58" s="33">
        <f>SUM(G58:R58)</f>
        <v>3810563128</v>
      </c>
      <c r="T58" s="33">
        <v>5942053759</v>
      </c>
      <c r="U58" s="51">
        <f t="shared" si="26"/>
        <v>0.64128721862006299</v>
      </c>
      <c r="V58" s="162">
        <f t="shared" si="31"/>
        <v>2131490631</v>
      </c>
      <c r="AA58" s="272"/>
    </row>
    <row r="59" spans="1:27" ht="13.9" customHeight="1" x14ac:dyDescent="0.2">
      <c r="A59" s="253">
        <v>21</v>
      </c>
      <c r="B59" s="253" t="s">
        <v>26</v>
      </c>
      <c r="C59" s="233" t="s">
        <v>32</v>
      </c>
      <c r="D59" s="253" t="s">
        <v>59</v>
      </c>
      <c r="E59" s="253"/>
      <c r="F59" s="244" t="s">
        <v>71</v>
      </c>
      <c r="G59" s="236">
        <f t="shared" ref="G59" si="32">G60+G61</f>
        <v>105168717</v>
      </c>
      <c r="H59" s="236">
        <f t="shared" ref="H59:I59" si="33">H60+H61</f>
        <v>105252335</v>
      </c>
      <c r="I59" s="236">
        <f t="shared" si="33"/>
        <v>106034200</v>
      </c>
      <c r="J59" s="236">
        <f t="shared" ref="J59:R59" si="34">J60+J61</f>
        <v>114817641</v>
      </c>
      <c r="K59" s="236">
        <f t="shared" si="34"/>
        <v>108425628</v>
      </c>
      <c r="L59" s="236">
        <f t="shared" si="34"/>
        <v>108833667</v>
      </c>
      <c r="M59" s="236">
        <f t="shared" si="34"/>
        <v>119549795</v>
      </c>
      <c r="N59" s="236">
        <f t="shared" si="34"/>
        <v>0</v>
      </c>
      <c r="O59" s="236">
        <f t="shared" si="34"/>
        <v>0</v>
      </c>
      <c r="P59" s="236">
        <f t="shared" si="34"/>
        <v>0</v>
      </c>
      <c r="Q59" s="236">
        <f t="shared" si="34"/>
        <v>0</v>
      </c>
      <c r="R59" s="236">
        <f t="shared" si="34"/>
        <v>0</v>
      </c>
      <c r="S59" s="236">
        <f>SUM(S60:S61)</f>
        <v>768081983</v>
      </c>
      <c r="T59" s="240">
        <f>SUM(T60:T61)</f>
        <v>1298142406</v>
      </c>
      <c r="U59" s="238">
        <f t="shared" si="26"/>
        <v>0.59167775388118704</v>
      </c>
      <c r="V59" s="242">
        <f>SUM(V60:V61)</f>
        <v>530060423</v>
      </c>
      <c r="AA59" s="272"/>
    </row>
    <row r="60" spans="1:27" ht="14.45" customHeight="1" x14ac:dyDescent="0.2">
      <c r="A60" s="1" t="s">
        <v>59</v>
      </c>
      <c r="B60" s="1" t="s">
        <v>59</v>
      </c>
      <c r="C60" s="2" t="s">
        <v>59</v>
      </c>
      <c r="D60" s="2" t="s">
        <v>28</v>
      </c>
      <c r="E60" s="2"/>
      <c r="F60" s="165" t="s">
        <v>443</v>
      </c>
      <c r="G60" s="33">
        <v>7044688</v>
      </c>
      <c r="H60" s="33">
        <v>7087297</v>
      </c>
      <c r="I60" s="33">
        <v>7087297</v>
      </c>
      <c r="J60" s="33">
        <v>7073094</v>
      </c>
      <c r="K60" s="33">
        <v>7044688</v>
      </c>
      <c r="L60" s="33">
        <v>7058891</v>
      </c>
      <c r="M60" s="33">
        <v>7058891</v>
      </c>
      <c r="N60" s="33"/>
      <c r="O60" s="33"/>
      <c r="P60" s="33"/>
      <c r="Q60" s="33"/>
      <c r="R60" s="33"/>
      <c r="S60" s="33">
        <f>SUM(G60:R60)</f>
        <v>49454846</v>
      </c>
      <c r="T60" s="33">
        <v>82110673</v>
      </c>
      <c r="U60" s="51">
        <f t="shared" si="26"/>
        <v>0.60229497814492394</v>
      </c>
      <c r="V60" s="162">
        <f>+T60-S60</f>
        <v>32655827</v>
      </c>
      <c r="AA60" s="272"/>
    </row>
    <row r="61" spans="1:27" ht="14.45" customHeight="1" x14ac:dyDescent="0.2">
      <c r="A61" s="1" t="s">
        <v>59</v>
      </c>
      <c r="B61" s="1" t="s">
        <v>59</v>
      </c>
      <c r="C61" s="2" t="s">
        <v>59</v>
      </c>
      <c r="D61" s="2" t="s">
        <v>32</v>
      </c>
      <c r="E61" s="2"/>
      <c r="F61" s="165" t="s">
        <v>444</v>
      </c>
      <c r="G61" s="33">
        <v>98124029</v>
      </c>
      <c r="H61" s="33">
        <v>98165038</v>
      </c>
      <c r="I61" s="33">
        <v>98946903</v>
      </c>
      <c r="J61" s="33">
        <v>107744547</v>
      </c>
      <c r="K61" s="33">
        <v>101380940</v>
      </c>
      <c r="L61" s="33">
        <v>101774776</v>
      </c>
      <c r="M61" s="33">
        <v>112490904</v>
      </c>
      <c r="N61" s="33"/>
      <c r="O61" s="33"/>
      <c r="P61" s="33"/>
      <c r="Q61" s="33"/>
      <c r="R61" s="33"/>
      <c r="S61" s="33">
        <f>SUM(G61:R61)</f>
        <v>718627137</v>
      </c>
      <c r="T61" s="33">
        <v>1216031733</v>
      </c>
      <c r="U61" s="51">
        <f t="shared" si="26"/>
        <v>0.59096084213782607</v>
      </c>
      <c r="V61" s="162">
        <f>+T61-S61</f>
        <v>497404596</v>
      </c>
      <c r="AA61" s="272"/>
    </row>
    <row r="62" spans="1:27" x14ac:dyDescent="0.2">
      <c r="A62" s="253">
        <v>21</v>
      </c>
      <c r="B62" s="253" t="s">
        <v>26</v>
      </c>
      <c r="C62" s="233" t="s">
        <v>63</v>
      </c>
      <c r="D62" s="253" t="s">
        <v>59</v>
      </c>
      <c r="E62" s="253"/>
      <c r="F62" s="244" t="s">
        <v>72</v>
      </c>
      <c r="G62" s="236">
        <f t="shared" ref="G62:T62" si="35">G63+G64</f>
        <v>271853379</v>
      </c>
      <c r="H62" s="236">
        <f t="shared" ref="H62:I62" si="36">H63+H64</f>
        <v>277483921</v>
      </c>
      <c r="I62" s="236">
        <f t="shared" si="36"/>
        <v>8369540372</v>
      </c>
      <c r="J62" s="236">
        <f t="shared" ref="J62:R62" si="37">J63+J64</f>
        <v>276306918</v>
      </c>
      <c r="K62" s="236">
        <f t="shared" si="37"/>
        <v>274684660</v>
      </c>
      <c r="L62" s="236">
        <f t="shared" si="37"/>
        <v>291207277</v>
      </c>
      <c r="M62" s="236">
        <f t="shared" si="37"/>
        <v>287571772</v>
      </c>
      <c r="N62" s="236">
        <f t="shared" si="37"/>
        <v>0</v>
      </c>
      <c r="O62" s="236">
        <f t="shared" si="37"/>
        <v>0</v>
      </c>
      <c r="P62" s="236">
        <f t="shared" si="37"/>
        <v>0</v>
      </c>
      <c r="Q62" s="236">
        <f t="shared" si="37"/>
        <v>0</v>
      </c>
      <c r="R62" s="236">
        <f t="shared" si="37"/>
        <v>0</v>
      </c>
      <c r="S62" s="236">
        <f t="shared" si="35"/>
        <v>10048648299</v>
      </c>
      <c r="T62" s="240">
        <f t="shared" si="35"/>
        <v>5047681124</v>
      </c>
      <c r="U62" s="238">
        <f t="shared" si="26"/>
        <v>1.9907454635401014</v>
      </c>
      <c r="V62" s="242">
        <f>V63+V64</f>
        <v>-5000967175</v>
      </c>
      <c r="AA62" s="272"/>
    </row>
    <row r="63" spans="1:27" x14ac:dyDescent="0.2">
      <c r="A63" s="1" t="s">
        <v>59</v>
      </c>
      <c r="B63" s="1" t="s">
        <v>59</v>
      </c>
      <c r="C63" s="2" t="s">
        <v>59</v>
      </c>
      <c r="D63" s="2" t="s">
        <v>28</v>
      </c>
      <c r="E63" s="2"/>
      <c r="F63" s="165" t="s">
        <v>525</v>
      </c>
      <c r="G63" s="33">
        <v>0</v>
      </c>
      <c r="H63" s="33">
        <v>0</v>
      </c>
      <c r="I63" s="33">
        <v>6691547532</v>
      </c>
      <c r="J63" s="33">
        <v>0</v>
      </c>
      <c r="K63" s="33">
        <v>0</v>
      </c>
      <c r="L63" s="33">
        <v>10474151</v>
      </c>
      <c r="M63" s="33">
        <v>7401681</v>
      </c>
      <c r="N63" s="33"/>
      <c r="O63" s="33"/>
      <c r="P63" s="33"/>
      <c r="Q63" s="33"/>
      <c r="R63" s="33"/>
      <c r="S63" s="33">
        <f>SUM(G63:R63)</f>
        <v>6709423364</v>
      </c>
      <c r="T63" s="33">
        <v>0</v>
      </c>
      <c r="U63" s="49" t="s">
        <v>31</v>
      </c>
      <c r="V63" s="166">
        <f>+T63-S63</f>
        <v>-6709423364</v>
      </c>
      <c r="AA63" s="272"/>
    </row>
    <row r="64" spans="1:27" x14ac:dyDescent="0.2">
      <c r="A64" s="1" t="s">
        <v>59</v>
      </c>
      <c r="B64" s="1" t="s">
        <v>59</v>
      </c>
      <c r="C64" s="2" t="s">
        <v>59</v>
      </c>
      <c r="D64" s="2" t="s">
        <v>63</v>
      </c>
      <c r="E64" s="2"/>
      <c r="F64" s="165" t="s">
        <v>445</v>
      </c>
      <c r="G64" s="33">
        <v>271853379</v>
      </c>
      <c r="H64" s="33">
        <v>277483921</v>
      </c>
      <c r="I64" s="33">
        <v>1677992840</v>
      </c>
      <c r="J64" s="33">
        <v>276306918</v>
      </c>
      <c r="K64" s="33">
        <v>274684660</v>
      </c>
      <c r="L64" s="33">
        <v>280733126</v>
      </c>
      <c r="M64" s="33">
        <v>280170091</v>
      </c>
      <c r="N64" s="33"/>
      <c r="O64" s="33"/>
      <c r="P64" s="33"/>
      <c r="Q64" s="33"/>
      <c r="R64" s="33"/>
      <c r="S64" s="33">
        <f>SUM(G64:R64)</f>
        <v>3339224935</v>
      </c>
      <c r="T64" s="33">
        <v>5047681124</v>
      </c>
      <c r="U64" s="51">
        <f t="shared" si="26"/>
        <v>0.66153642691950676</v>
      </c>
      <c r="V64" s="162">
        <f>+T64-S64</f>
        <v>1708456189</v>
      </c>
      <c r="AA64" s="272"/>
    </row>
    <row r="65" spans="1:27" ht="13.9" customHeight="1" x14ac:dyDescent="0.2">
      <c r="A65" s="253">
        <v>21</v>
      </c>
      <c r="B65" s="253" t="s">
        <v>26</v>
      </c>
      <c r="C65" s="233" t="s">
        <v>64</v>
      </c>
      <c r="D65" s="253" t="s">
        <v>59</v>
      </c>
      <c r="E65" s="253"/>
      <c r="F65" s="244" t="s">
        <v>73</v>
      </c>
      <c r="G65" s="236">
        <f t="shared" ref="G65" si="38">G66+G67+G68</f>
        <v>11014477</v>
      </c>
      <c r="H65" s="236">
        <f t="shared" ref="H65:I65" si="39">H66+H67+H68</f>
        <v>7799917</v>
      </c>
      <c r="I65" s="236">
        <f t="shared" si="39"/>
        <v>16002303</v>
      </c>
      <c r="J65" s="236">
        <f t="shared" ref="J65:R65" si="40">J66+J67+J68</f>
        <v>16779276</v>
      </c>
      <c r="K65" s="236">
        <f t="shared" si="40"/>
        <v>19801388</v>
      </c>
      <c r="L65" s="236">
        <f t="shared" si="40"/>
        <v>27380966</v>
      </c>
      <c r="M65" s="236">
        <f t="shared" si="40"/>
        <v>33448621</v>
      </c>
      <c r="N65" s="236">
        <f t="shared" si="40"/>
        <v>0</v>
      </c>
      <c r="O65" s="236">
        <f t="shared" si="40"/>
        <v>0</v>
      </c>
      <c r="P65" s="236">
        <f t="shared" si="40"/>
        <v>0</v>
      </c>
      <c r="Q65" s="236">
        <f t="shared" si="40"/>
        <v>0</v>
      </c>
      <c r="R65" s="236">
        <f t="shared" si="40"/>
        <v>0</v>
      </c>
      <c r="S65" s="236">
        <f>S66+S67+S68</f>
        <v>132226948</v>
      </c>
      <c r="T65" s="240">
        <f>T66+T67+T68</f>
        <v>269879764</v>
      </c>
      <c r="U65" s="238">
        <f t="shared" si="26"/>
        <v>0.48994761978523149</v>
      </c>
      <c r="V65" s="242">
        <f>V66+V67+V68</f>
        <v>137652816</v>
      </c>
      <c r="AA65" s="272"/>
    </row>
    <row r="66" spans="1:27" ht="13.5" customHeight="1" x14ac:dyDescent="0.2">
      <c r="A66" s="1">
        <v>21</v>
      </c>
      <c r="B66" s="1" t="s">
        <v>26</v>
      </c>
      <c r="C66" s="1" t="s">
        <v>64</v>
      </c>
      <c r="D66" s="2" t="s">
        <v>74</v>
      </c>
      <c r="E66" s="2"/>
      <c r="F66" s="165" t="s">
        <v>446</v>
      </c>
      <c r="G66" s="167">
        <v>0</v>
      </c>
      <c r="H66" s="167">
        <v>0</v>
      </c>
      <c r="I66" s="167">
        <v>0</v>
      </c>
      <c r="J66" s="167">
        <v>0</v>
      </c>
      <c r="K66" s="167">
        <v>0</v>
      </c>
      <c r="L66" s="167">
        <v>0</v>
      </c>
      <c r="M66" s="167">
        <v>0</v>
      </c>
      <c r="N66" s="167"/>
      <c r="O66" s="167"/>
      <c r="P66" s="167"/>
      <c r="Q66" s="167"/>
      <c r="R66" s="167"/>
      <c r="S66" s="167">
        <f>SUM(G66:R66)</f>
        <v>0</v>
      </c>
      <c r="T66" s="33">
        <v>0</v>
      </c>
      <c r="U66" s="51" t="s">
        <v>31</v>
      </c>
      <c r="V66" s="162">
        <f>+T66-S66</f>
        <v>0</v>
      </c>
      <c r="AA66" s="272"/>
    </row>
    <row r="67" spans="1:27" x14ac:dyDescent="0.2">
      <c r="A67" s="1">
        <v>21</v>
      </c>
      <c r="B67" s="1" t="s">
        <v>26</v>
      </c>
      <c r="C67" s="1" t="s">
        <v>64</v>
      </c>
      <c r="D67" s="2" t="s">
        <v>75</v>
      </c>
      <c r="E67" s="2"/>
      <c r="F67" s="165" t="s">
        <v>447</v>
      </c>
      <c r="G67" s="33">
        <v>11014477</v>
      </c>
      <c r="H67" s="33">
        <v>7306522</v>
      </c>
      <c r="I67" s="33">
        <v>16002303</v>
      </c>
      <c r="J67" s="33">
        <v>16779276</v>
      </c>
      <c r="K67" s="33">
        <v>16931204</v>
      </c>
      <c r="L67" s="33">
        <v>27020491</v>
      </c>
      <c r="M67" s="33">
        <v>26387319</v>
      </c>
      <c r="N67" s="33"/>
      <c r="O67" s="33"/>
      <c r="P67" s="33"/>
      <c r="Q67" s="33"/>
      <c r="R67" s="33"/>
      <c r="S67" s="33">
        <f>SUM(G67:R67)</f>
        <v>121441592</v>
      </c>
      <c r="T67" s="33">
        <v>257239087</v>
      </c>
      <c r="U67" s="51">
        <f>+S67/T67</f>
        <v>0.47209618653326973</v>
      </c>
      <c r="V67" s="162">
        <f>+T67-S67</f>
        <v>135797495</v>
      </c>
      <c r="AA67" s="272"/>
    </row>
    <row r="68" spans="1:27" x14ac:dyDescent="0.2">
      <c r="A68" s="1">
        <v>21</v>
      </c>
      <c r="B68" s="1" t="s">
        <v>26</v>
      </c>
      <c r="C68" s="1" t="s">
        <v>64</v>
      </c>
      <c r="D68" s="2" t="s">
        <v>76</v>
      </c>
      <c r="E68" s="2"/>
      <c r="F68" s="165" t="s">
        <v>448</v>
      </c>
      <c r="G68" s="167">
        <v>0</v>
      </c>
      <c r="H68" s="33">
        <v>493395</v>
      </c>
      <c r="I68" s="167">
        <v>0</v>
      </c>
      <c r="J68" s="167">
        <v>0</v>
      </c>
      <c r="K68" s="167">
        <v>2870184</v>
      </c>
      <c r="L68" s="167">
        <v>360475</v>
      </c>
      <c r="M68" s="167">
        <v>7061302</v>
      </c>
      <c r="N68" s="167"/>
      <c r="O68" s="167"/>
      <c r="P68" s="167"/>
      <c r="Q68" s="167"/>
      <c r="R68" s="167"/>
      <c r="S68" s="167">
        <f>SUM(G68:R68)</f>
        <v>10785356</v>
      </c>
      <c r="T68" s="33">
        <v>12640677</v>
      </c>
      <c r="U68" s="51">
        <f>+S68/T68</f>
        <v>0.85322613654316137</v>
      </c>
      <c r="V68" s="162">
        <f>+T68-S68</f>
        <v>1855321</v>
      </c>
      <c r="AA68" s="272"/>
    </row>
    <row r="69" spans="1:27" ht="13.9" customHeight="1" x14ac:dyDescent="0.2">
      <c r="A69" s="253">
        <v>21</v>
      </c>
      <c r="B69" s="253" t="s">
        <v>26</v>
      </c>
      <c r="C69" s="233" t="s">
        <v>74</v>
      </c>
      <c r="D69" s="253" t="s">
        <v>59</v>
      </c>
      <c r="E69" s="253"/>
      <c r="F69" s="244" t="s">
        <v>77</v>
      </c>
      <c r="G69" s="236">
        <f t="shared" ref="G69" si="41">G70+G71+G72+G73</f>
        <v>0</v>
      </c>
      <c r="H69" s="236">
        <f t="shared" ref="H69:I69" si="42">H70+H71+H72+H73</f>
        <v>0</v>
      </c>
      <c r="I69" s="236">
        <f t="shared" si="42"/>
        <v>0</v>
      </c>
      <c r="J69" s="236">
        <f t="shared" ref="J69:R69" si="43">J70+J71+J72+J73</f>
        <v>0</v>
      </c>
      <c r="K69" s="236">
        <f t="shared" si="43"/>
        <v>0</v>
      </c>
      <c r="L69" s="236">
        <f t="shared" si="43"/>
        <v>0</v>
      </c>
      <c r="M69" s="236">
        <f t="shared" si="43"/>
        <v>0</v>
      </c>
      <c r="N69" s="236">
        <f t="shared" si="43"/>
        <v>0</v>
      </c>
      <c r="O69" s="236"/>
      <c r="P69" s="236">
        <f t="shared" si="43"/>
        <v>0</v>
      </c>
      <c r="Q69" s="236">
        <f t="shared" si="43"/>
        <v>0</v>
      </c>
      <c r="R69" s="236">
        <f t="shared" si="43"/>
        <v>0</v>
      </c>
      <c r="S69" s="236">
        <f>S70+S71+S72+S73</f>
        <v>0</v>
      </c>
      <c r="T69" s="240">
        <f>T70+T71+T72+T73</f>
        <v>0</v>
      </c>
      <c r="U69" s="261" t="s">
        <v>31</v>
      </c>
      <c r="V69" s="257">
        <f t="shared" ref="V69:V75" si="44">+T69-S69</f>
        <v>0</v>
      </c>
      <c r="AA69" s="272"/>
    </row>
    <row r="70" spans="1:27" ht="13.9" customHeight="1" x14ac:dyDescent="0.2">
      <c r="A70" s="1" t="s">
        <v>59</v>
      </c>
      <c r="B70" s="1" t="s">
        <v>59</v>
      </c>
      <c r="C70" s="1" t="s">
        <v>59</v>
      </c>
      <c r="D70" s="2" t="s">
        <v>28</v>
      </c>
      <c r="E70" s="2"/>
      <c r="F70" s="165" t="s">
        <v>449</v>
      </c>
      <c r="G70" s="167">
        <v>0</v>
      </c>
      <c r="H70" s="167">
        <v>0</v>
      </c>
      <c r="I70" s="167">
        <v>0</v>
      </c>
      <c r="J70" s="167">
        <v>0</v>
      </c>
      <c r="K70" s="167">
        <v>0</v>
      </c>
      <c r="L70" s="167">
        <v>0</v>
      </c>
      <c r="M70" s="167">
        <v>0</v>
      </c>
      <c r="N70" s="167"/>
      <c r="O70" s="167"/>
      <c r="P70" s="167"/>
      <c r="Q70" s="167"/>
      <c r="R70" s="167"/>
      <c r="S70" s="167">
        <f>SUM(G70:R70)</f>
        <v>0</v>
      </c>
      <c r="T70" s="33">
        <v>0</v>
      </c>
      <c r="U70" s="51" t="s">
        <v>31</v>
      </c>
      <c r="V70" s="162">
        <v>0</v>
      </c>
      <c r="AA70" s="272"/>
    </row>
    <row r="71" spans="1:27" ht="13.9" customHeight="1" x14ac:dyDescent="0.2">
      <c r="A71" s="1" t="s">
        <v>59</v>
      </c>
      <c r="B71" s="1" t="s">
        <v>59</v>
      </c>
      <c r="C71" s="1" t="s">
        <v>59</v>
      </c>
      <c r="D71" s="2" t="s">
        <v>32</v>
      </c>
      <c r="E71" s="2"/>
      <c r="F71" s="165" t="s">
        <v>450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/>
      <c r="O71" s="167"/>
      <c r="P71" s="167"/>
      <c r="Q71" s="167"/>
      <c r="R71" s="167"/>
      <c r="S71" s="167">
        <f>SUM(G71:R71)</f>
        <v>0</v>
      </c>
      <c r="T71" s="33">
        <v>0</v>
      </c>
      <c r="U71" s="51" t="s">
        <v>31</v>
      </c>
      <c r="V71" s="162">
        <f t="shared" si="44"/>
        <v>0</v>
      </c>
      <c r="AA71" s="272"/>
    </row>
    <row r="72" spans="1:27" ht="13.9" customHeight="1" x14ac:dyDescent="0.2">
      <c r="A72" s="1" t="s">
        <v>59</v>
      </c>
      <c r="B72" s="1" t="s">
        <v>59</v>
      </c>
      <c r="C72" s="1" t="s">
        <v>59</v>
      </c>
      <c r="D72" s="2" t="s">
        <v>63</v>
      </c>
      <c r="E72" s="2"/>
      <c r="F72" s="165" t="s">
        <v>451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/>
      <c r="O72" s="167"/>
      <c r="P72" s="167"/>
      <c r="Q72" s="167"/>
      <c r="R72" s="167"/>
      <c r="S72" s="167">
        <f>SUM(G72:R72)</f>
        <v>0</v>
      </c>
      <c r="T72" s="33">
        <v>0</v>
      </c>
      <c r="U72" s="49" t="s">
        <v>31</v>
      </c>
      <c r="V72" s="162">
        <f t="shared" si="44"/>
        <v>0</v>
      </c>
      <c r="AA72" s="272"/>
    </row>
    <row r="73" spans="1:27" x14ac:dyDescent="0.2">
      <c r="A73" s="1" t="s">
        <v>59</v>
      </c>
      <c r="B73" s="1" t="s">
        <v>59</v>
      </c>
      <c r="C73" s="1" t="s">
        <v>59</v>
      </c>
      <c r="D73" s="2" t="s">
        <v>64</v>
      </c>
      <c r="E73" s="2"/>
      <c r="F73" s="165" t="s">
        <v>452</v>
      </c>
      <c r="G73" s="167">
        <v>0</v>
      </c>
      <c r="H73" s="167">
        <v>0</v>
      </c>
      <c r="I73" s="167">
        <v>0</v>
      </c>
      <c r="J73" s="167">
        <v>0</v>
      </c>
      <c r="K73" s="167">
        <v>0</v>
      </c>
      <c r="L73" s="167">
        <v>0</v>
      </c>
      <c r="M73" s="167">
        <v>0</v>
      </c>
      <c r="N73" s="167"/>
      <c r="O73" s="167"/>
      <c r="P73" s="167"/>
      <c r="Q73" s="167"/>
      <c r="R73" s="167"/>
      <c r="S73" s="167">
        <f>SUM(G73:R73)</f>
        <v>0</v>
      </c>
      <c r="T73" s="33">
        <v>0</v>
      </c>
      <c r="U73" s="51" t="s">
        <v>31</v>
      </c>
      <c r="V73" s="162">
        <f t="shared" si="44"/>
        <v>0</v>
      </c>
      <c r="AA73" s="272"/>
    </row>
    <row r="74" spans="1:27" ht="13.9" customHeight="1" x14ac:dyDescent="0.2">
      <c r="A74" s="253">
        <v>21</v>
      </c>
      <c r="B74" s="233" t="s">
        <v>44</v>
      </c>
      <c r="C74" s="253" t="s">
        <v>59</v>
      </c>
      <c r="D74" s="253" t="s">
        <v>59</v>
      </c>
      <c r="E74" s="253"/>
      <c r="F74" s="244" t="s">
        <v>78</v>
      </c>
      <c r="G74" s="236">
        <f t="shared" ref="G74:T74" si="45">G75+G76+G89</f>
        <v>11652415186</v>
      </c>
      <c r="H74" s="236">
        <f t="shared" ref="H74:I74" si="46">H75+H76+H89</f>
        <v>12860132228</v>
      </c>
      <c r="I74" s="236">
        <f t="shared" si="46"/>
        <v>28407505254</v>
      </c>
      <c r="J74" s="236">
        <f t="shared" ref="J74:R74" si="47">J75+J76+J89</f>
        <v>12031338681</v>
      </c>
      <c r="K74" s="236">
        <f t="shared" si="47"/>
        <v>12093375474</v>
      </c>
      <c r="L74" s="236">
        <f t="shared" si="47"/>
        <v>11781737278</v>
      </c>
      <c r="M74" s="236">
        <f t="shared" si="47"/>
        <v>12155978602</v>
      </c>
      <c r="N74" s="236">
        <f t="shared" si="47"/>
        <v>0</v>
      </c>
      <c r="O74" s="236">
        <f t="shared" si="47"/>
        <v>0</v>
      </c>
      <c r="P74" s="236">
        <f t="shared" si="47"/>
        <v>0</v>
      </c>
      <c r="Q74" s="236">
        <f t="shared" si="47"/>
        <v>0</v>
      </c>
      <c r="R74" s="236">
        <f t="shared" si="47"/>
        <v>0</v>
      </c>
      <c r="S74" s="236">
        <f t="shared" si="45"/>
        <v>100982482703</v>
      </c>
      <c r="T74" s="240">
        <f t="shared" si="45"/>
        <v>143926270818</v>
      </c>
      <c r="U74" s="238">
        <f t="shared" ref="U74:U89" si="48">+S74/T74</f>
        <v>0.70162647950974855</v>
      </c>
      <c r="V74" s="239">
        <f t="shared" si="44"/>
        <v>42943788115</v>
      </c>
      <c r="AA74" s="272"/>
    </row>
    <row r="75" spans="1:27" ht="19.5" customHeight="1" x14ac:dyDescent="0.2">
      <c r="A75" s="1">
        <v>21</v>
      </c>
      <c r="B75" s="1" t="s">
        <v>44</v>
      </c>
      <c r="C75" s="2" t="s">
        <v>28</v>
      </c>
      <c r="D75" s="1" t="s">
        <v>59</v>
      </c>
      <c r="E75" s="1"/>
      <c r="F75" s="3" t="s">
        <v>79</v>
      </c>
      <c r="G75" s="213">
        <v>617323675</v>
      </c>
      <c r="H75" s="213">
        <v>541338623</v>
      </c>
      <c r="I75" s="213">
        <v>674790367</v>
      </c>
      <c r="J75" s="213">
        <v>601456284</v>
      </c>
      <c r="K75" s="213">
        <v>607860767</v>
      </c>
      <c r="L75" s="213">
        <v>-1193353</v>
      </c>
      <c r="M75" s="213">
        <v>491059992</v>
      </c>
      <c r="N75" s="213"/>
      <c r="O75" s="213"/>
      <c r="P75" s="213"/>
      <c r="Q75" s="213"/>
      <c r="R75" s="213"/>
      <c r="S75" s="213">
        <f>SUM(G75:R75)</f>
        <v>3532636355</v>
      </c>
      <c r="T75" s="213">
        <v>6344863614</v>
      </c>
      <c r="U75" s="51">
        <f t="shared" si="48"/>
        <v>0.55677104661559706</v>
      </c>
      <c r="V75" s="166">
        <f t="shared" si="44"/>
        <v>2812227259</v>
      </c>
      <c r="AA75" s="272"/>
    </row>
    <row r="76" spans="1:27" ht="18.75" customHeight="1" x14ac:dyDescent="0.2">
      <c r="A76" s="253">
        <v>21</v>
      </c>
      <c r="B76" s="253" t="s">
        <v>44</v>
      </c>
      <c r="C76" s="233" t="s">
        <v>64</v>
      </c>
      <c r="D76" s="253" t="s">
        <v>59</v>
      </c>
      <c r="E76" s="253"/>
      <c r="F76" s="244" t="s">
        <v>80</v>
      </c>
      <c r="G76" s="236">
        <f>SUM(G77:G88)</f>
        <v>11033970511</v>
      </c>
      <c r="H76" s="236">
        <f t="shared" ref="H76:I76" si="49">SUM(H77:H88)</f>
        <v>12317011605</v>
      </c>
      <c r="I76" s="236">
        <f t="shared" si="49"/>
        <v>27730281887</v>
      </c>
      <c r="J76" s="236">
        <f t="shared" ref="J76:R76" si="50">SUM(J77:J88)</f>
        <v>11426495397</v>
      </c>
      <c r="K76" s="236">
        <f t="shared" si="50"/>
        <v>11479347922</v>
      </c>
      <c r="L76" s="236">
        <f t="shared" si="50"/>
        <v>11775820526</v>
      </c>
      <c r="M76" s="236">
        <f t="shared" si="50"/>
        <v>11660735539</v>
      </c>
      <c r="N76" s="236">
        <f t="shared" si="50"/>
        <v>0</v>
      </c>
      <c r="O76" s="236">
        <f t="shared" si="50"/>
        <v>0</v>
      </c>
      <c r="P76" s="236">
        <f t="shared" si="50"/>
        <v>0</v>
      </c>
      <c r="Q76" s="236">
        <f t="shared" si="50"/>
        <v>0</v>
      </c>
      <c r="R76" s="236">
        <f t="shared" si="50"/>
        <v>0</v>
      </c>
      <c r="S76" s="236">
        <f t="shared" ref="S76:T76" si="51">SUM(S77:S88)</f>
        <v>97423663387</v>
      </c>
      <c r="T76" s="237">
        <f t="shared" si="51"/>
        <v>137487627204</v>
      </c>
      <c r="U76" s="238">
        <f t="shared" si="48"/>
        <v>0.70859949632009944</v>
      </c>
      <c r="V76" s="242">
        <f>SUM(V77:V88)</f>
        <v>40063963817</v>
      </c>
      <c r="AA76" s="272"/>
    </row>
    <row r="77" spans="1:27" ht="14.45" customHeight="1" x14ac:dyDescent="0.2">
      <c r="A77" s="1">
        <v>21</v>
      </c>
      <c r="B77" s="1" t="s">
        <v>44</v>
      </c>
      <c r="C77" s="2" t="s">
        <v>64</v>
      </c>
      <c r="D77" s="4" t="s">
        <v>81</v>
      </c>
      <c r="E77" s="4"/>
      <c r="F77" s="165" t="s">
        <v>453</v>
      </c>
      <c r="G77" s="219">
        <v>37524326</v>
      </c>
      <c r="H77" s="33">
        <v>37439108</v>
      </c>
      <c r="I77" s="33">
        <v>37396499</v>
      </c>
      <c r="J77" s="33">
        <v>37183454</v>
      </c>
      <c r="K77" s="33">
        <v>37126642</v>
      </c>
      <c r="L77" s="33">
        <v>37183454</v>
      </c>
      <c r="M77" s="33">
        <v>37254469</v>
      </c>
      <c r="N77" s="33"/>
      <c r="O77" s="33"/>
      <c r="P77" s="33"/>
      <c r="Q77" s="33"/>
      <c r="R77" s="33"/>
      <c r="S77" s="33">
        <f t="shared" ref="S77:S89" si="52">SUM(G77:R77)</f>
        <v>261107952</v>
      </c>
      <c r="T77" s="33">
        <v>447902902</v>
      </c>
      <c r="U77" s="51">
        <f t="shared" si="48"/>
        <v>0.58295659803516964</v>
      </c>
      <c r="V77" s="162">
        <f t="shared" ref="V77:V89" si="53">+T77-S77</f>
        <v>186794950</v>
      </c>
      <c r="AA77" s="272"/>
    </row>
    <row r="78" spans="1:27" ht="14.45" customHeight="1" x14ac:dyDescent="0.2">
      <c r="A78" s="1">
        <v>21</v>
      </c>
      <c r="B78" s="1" t="s">
        <v>44</v>
      </c>
      <c r="C78" s="1" t="s">
        <v>64</v>
      </c>
      <c r="D78" s="4" t="s">
        <v>82</v>
      </c>
      <c r="E78" s="4"/>
      <c r="F78" s="165" t="s">
        <v>454</v>
      </c>
      <c r="G78" s="218">
        <v>275096880</v>
      </c>
      <c r="H78" s="95">
        <v>288701012</v>
      </c>
      <c r="I78" s="33">
        <v>463081477</v>
      </c>
      <c r="J78" s="33">
        <v>308768099</v>
      </c>
      <c r="K78" s="33">
        <v>292765976</v>
      </c>
      <c r="L78" s="33">
        <v>297380843</v>
      </c>
      <c r="M78" s="33">
        <v>327115444</v>
      </c>
      <c r="N78" s="33"/>
      <c r="O78" s="33"/>
      <c r="P78" s="33"/>
      <c r="Q78" s="33"/>
      <c r="R78" s="33"/>
      <c r="S78" s="33">
        <f t="shared" si="52"/>
        <v>2252909731</v>
      </c>
      <c r="T78" s="33">
        <v>3141975161</v>
      </c>
      <c r="U78" s="51">
        <f t="shared" si="48"/>
        <v>0.7170361366838317</v>
      </c>
      <c r="V78" s="162">
        <f t="shared" si="53"/>
        <v>889065430</v>
      </c>
      <c r="AA78" s="272"/>
    </row>
    <row r="79" spans="1:27" x14ac:dyDescent="0.2">
      <c r="A79" s="1">
        <v>21</v>
      </c>
      <c r="B79" s="1" t="s">
        <v>44</v>
      </c>
      <c r="C79" s="1" t="s">
        <v>64</v>
      </c>
      <c r="D79" s="4" t="s">
        <v>83</v>
      </c>
      <c r="E79" s="4"/>
      <c r="F79" s="165" t="s">
        <v>455</v>
      </c>
      <c r="G79" s="218">
        <v>548929703</v>
      </c>
      <c r="H79" s="95">
        <v>562335938</v>
      </c>
      <c r="I79" s="33">
        <v>3133466447</v>
      </c>
      <c r="J79" s="33">
        <v>566869193</v>
      </c>
      <c r="K79" s="33">
        <v>572547040</v>
      </c>
      <c r="L79" s="33">
        <v>582807770</v>
      </c>
      <c r="M79" s="33">
        <v>578749972</v>
      </c>
      <c r="N79" s="33"/>
      <c r="O79" s="33"/>
      <c r="P79" s="33"/>
      <c r="Q79" s="33"/>
      <c r="R79" s="33"/>
      <c r="S79" s="33">
        <f t="shared" si="52"/>
        <v>6545706063</v>
      </c>
      <c r="T79" s="33">
        <v>9952321193</v>
      </c>
      <c r="U79" s="51">
        <f t="shared" si="48"/>
        <v>0.65770647229552293</v>
      </c>
      <c r="V79" s="162">
        <f t="shared" si="53"/>
        <v>3406615130</v>
      </c>
      <c r="AA79" s="272"/>
    </row>
    <row r="80" spans="1:27" x14ac:dyDescent="0.2">
      <c r="A80" s="1">
        <v>21</v>
      </c>
      <c r="B80" s="1" t="s">
        <v>44</v>
      </c>
      <c r="C80" s="1" t="s">
        <v>64</v>
      </c>
      <c r="D80" s="4" t="s">
        <v>84</v>
      </c>
      <c r="E80" s="4"/>
      <c r="F80" s="165" t="s">
        <v>456</v>
      </c>
      <c r="G80" s="88">
        <v>0</v>
      </c>
      <c r="H80" s="210">
        <v>0</v>
      </c>
      <c r="I80" s="167">
        <v>13252568891</v>
      </c>
      <c r="J80" s="167">
        <v>9494253</v>
      </c>
      <c r="K80" s="167">
        <v>5824786</v>
      </c>
      <c r="L80" s="167">
        <v>5824898</v>
      </c>
      <c r="M80" s="167">
        <v>0</v>
      </c>
      <c r="N80" s="167"/>
      <c r="O80" s="167"/>
      <c r="P80" s="167"/>
      <c r="Q80" s="167"/>
      <c r="R80" s="167"/>
      <c r="S80" s="167">
        <f t="shared" si="52"/>
        <v>13273712828</v>
      </c>
      <c r="T80" s="33">
        <v>0</v>
      </c>
      <c r="U80" s="49" t="s">
        <v>31</v>
      </c>
      <c r="V80" s="162">
        <f t="shared" si="53"/>
        <v>-13273712828</v>
      </c>
      <c r="AA80" s="272"/>
    </row>
    <row r="81" spans="1:27" ht="14.45" customHeight="1" x14ac:dyDescent="0.2">
      <c r="A81" s="1">
        <v>21</v>
      </c>
      <c r="B81" s="1" t="s">
        <v>44</v>
      </c>
      <c r="C81" s="1" t="s">
        <v>64</v>
      </c>
      <c r="D81" s="4" t="s">
        <v>85</v>
      </c>
      <c r="E81" s="4"/>
      <c r="F81" s="165" t="s">
        <v>449</v>
      </c>
      <c r="G81" s="167">
        <v>1102892</v>
      </c>
      <c r="H81" s="95">
        <v>8162596</v>
      </c>
      <c r="I81" s="33">
        <v>2341</v>
      </c>
      <c r="J81" s="33">
        <v>0</v>
      </c>
      <c r="K81" s="33">
        <v>0</v>
      </c>
      <c r="L81" s="33">
        <v>293076</v>
      </c>
      <c r="M81" s="33">
        <v>0</v>
      </c>
      <c r="N81" s="33"/>
      <c r="O81" s="33"/>
      <c r="P81" s="33"/>
      <c r="Q81" s="33"/>
      <c r="R81" s="33"/>
      <c r="S81" s="33">
        <f t="shared" si="52"/>
        <v>9560905</v>
      </c>
      <c r="T81" s="33">
        <v>0</v>
      </c>
      <c r="U81" s="49" t="s">
        <v>31</v>
      </c>
      <c r="V81" s="162">
        <f t="shared" si="53"/>
        <v>-9560905</v>
      </c>
      <c r="AA81" s="272"/>
    </row>
    <row r="82" spans="1:27" x14ac:dyDescent="0.2">
      <c r="A82" s="1">
        <v>21</v>
      </c>
      <c r="B82" s="2" t="s">
        <v>44</v>
      </c>
      <c r="C82" s="2" t="s">
        <v>64</v>
      </c>
      <c r="D82" s="4" t="s">
        <v>86</v>
      </c>
      <c r="E82" s="4"/>
      <c r="F82" s="165" t="s">
        <v>457</v>
      </c>
      <c r="G82" s="53">
        <v>12490263</v>
      </c>
      <c r="H82" s="95">
        <v>15171530</v>
      </c>
      <c r="I82" s="33">
        <v>16602446</v>
      </c>
      <c r="J82" s="33">
        <v>28997380</v>
      </c>
      <c r="K82" s="33">
        <v>28676333</v>
      </c>
      <c r="L82" s="33">
        <v>36034514</v>
      </c>
      <c r="M82" s="33">
        <v>29466405</v>
      </c>
      <c r="N82" s="33"/>
      <c r="O82" s="33"/>
      <c r="P82" s="33"/>
      <c r="Q82" s="33"/>
      <c r="R82" s="33"/>
      <c r="S82" s="33">
        <f t="shared" si="52"/>
        <v>167438871</v>
      </c>
      <c r="T82" s="33">
        <v>674883143</v>
      </c>
      <c r="U82" s="51">
        <f t="shared" si="48"/>
        <v>0.24810053819939609</v>
      </c>
      <c r="V82" s="162">
        <f t="shared" si="53"/>
        <v>507444272</v>
      </c>
      <c r="AA82" s="272"/>
    </row>
    <row r="83" spans="1:27" x14ac:dyDescent="0.2">
      <c r="A83" s="1">
        <v>21</v>
      </c>
      <c r="B83" s="1" t="s">
        <v>44</v>
      </c>
      <c r="C83" s="1" t="s">
        <v>64</v>
      </c>
      <c r="D83" s="4" t="s">
        <v>87</v>
      </c>
      <c r="E83" s="4"/>
      <c r="F83" s="165" t="s">
        <v>458</v>
      </c>
      <c r="G83" s="88">
        <v>0</v>
      </c>
      <c r="H83" s="210">
        <v>1179621</v>
      </c>
      <c r="I83" s="167">
        <v>5659471</v>
      </c>
      <c r="J83" s="167">
        <v>0</v>
      </c>
      <c r="K83" s="167">
        <v>3225820</v>
      </c>
      <c r="L83" s="167">
        <v>0</v>
      </c>
      <c r="M83" s="167">
        <v>1493599</v>
      </c>
      <c r="N83" s="167"/>
      <c r="O83" s="167"/>
      <c r="P83" s="167"/>
      <c r="Q83" s="167"/>
      <c r="R83" s="167"/>
      <c r="S83" s="167">
        <f t="shared" si="52"/>
        <v>11558511</v>
      </c>
      <c r="T83" s="33">
        <v>21300000</v>
      </c>
      <c r="U83" s="51">
        <f t="shared" si="48"/>
        <v>0.54265309859154931</v>
      </c>
      <c r="V83" s="162">
        <f t="shared" si="53"/>
        <v>9741489</v>
      </c>
      <c r="AA83" s="272"/>
    </row>
    <row r="84" spans="1:27" ht="14.45" customHeight="1" x14ac:dyDescent="0.2">
      <c r="A84" s="1">
        <v>21</v>
      </c>
      <c r="B84" s="1" t="s">
        <v>44</v>
      </c>
      <c r="C84" s="1" t="s">
        <v>64</v>
      </c>
      <c r="D84" s="4" t="s">
        <v>88</v>
      </c>
      <c r="E84" s="4"/>
      <c r="F84" s="165" t="s">
        <v>450</v>
      </c>
      <c r="G84" s="88">
        <v>0</v>
      </c>
      <c r="H84" s="210">
        <v>0</v>
      </c>
      <c r="I84" s="167">
        <v>48255826</v>
      </c>
      <c r="J84" s="167">
        <v>11899234</v>
      </c>
      <c r="K84" s="167">
        <v>3086160</v>
      </c>
      <c r="L84" s="167">
        <v>59294060</v>
      </c>
      <c r="M84" s="167">
        <v>713312</v>
      </c>
      <c r="N84" s="167"/>
      <c r="O84" s="167"/>
      <c r="P84" s="167"/>
      <c r="Q84" s="167"/>
      <c r="R84" s="167"/>
      <c r="S84" s="167">
        <f t="shared" si="52"/>
        <v>123248592</v>
      </c>
      <c r="T84" s="33">
        <v>0</v>
      </c>
      <c r="U84" s="49" t="s">
        <v>31</v>
      </c>
      <c r="V84" s="162">
        <f t="shared" si="53"/>
        <v>-123248592</v>
      </c>
      <c r="AA84" s="272"/>
    </row>
    <row r="85" spans="1:27" x14ac:dyDescent="0.2">
      <c r="A85" s="1">
        <v>21</v>
      </c>
      <c r="B85" s="1" t="s">
        <v>44</v>
      </c>
      <c r="C85" s="1" t="s">
        <v>64</v>
      </c>
      <c r="D85" s="4" t="s">
        <v>89</v>
      </c>
      <c r="E85" s="4"/>
      <c r="F85" s="165" t="s">
        <v>452</v>
      </c>
      <c r="G85" s="88">
        <v>0</v>
      </c>
      <c r="H85" s="210">
        <v>0</v>
      </c>
      <c r="I85" s="167">
        <v>0</v>
      </c>
      <c r="J85" s="167">
        <v>8361852</v>
      </c>
      <c r="K85" s="167">
        <v>0</v>
      </c>
      <c r="L85" s="167">
        <v>0</v>
      </c>
      <c r="M85" s="167">
        <v>0</v>
      </c>
      <c r="N85" s="167"/>
      <c r="O85" s="167"/>
      <c r="P85" s="167"/>
      <c r="Q85" s="167"/>
      <c r="R85" s="167"/>
      <c r="S85" s="167">
        <f>SUM(G85:R85)</f>
        <v>8361852</v>
      </c>
      <c r="T85" s="33">
        <v>0</v>
      </c>
      <c r="U85" s="49" t="s">
        <v>31</v>
      </c>
      <c r="V85" s="162">
        <f t="shared" si="53"/>
        <v>-8361852</v>
      </c>
      <c r="AA85" s="272"/>
    </row>
    <row r="86" spans="1:27" ht="14.45" customHeight="1" x14ac:dyDescent="0.2">
      <c r="A86" s="1">
        <v>21</v>
      </c>
      <c r="B86" s="1" t="s">
        <v>44</v>
      </c>
      <c r="C86" s="1" t="s">
        <v>64</v>
      </c>
      <c r="D86" s="4" t="s">
        <v>90</v>
      </c>
      <c r="E86" s="4"/>
      <c r="F86" s="165" t="s">
        <v>459</v>
      </c>
      <c r="G86" s="218">
        <v>1856434</v>
      </c>
      <c r="H86" s="95">
        <v>247666342</v>
      </c>
      <c r="I86" s="33">
        <v>157426</v>
      </c>
      <c r="J86" s="33">
        <v>3713</v>
      </c>
      <c r="K86" s="33">
        <v>0</v>
      </c>
      <c r="L86" s="33">
        <v>901658</v>
      </c>
      <c r="M86" s="33">
        <v>0</v>
      </c>
      <c r="N86" s="33"/>
      <c r="O86" s="33"/>
      <c r="P86" s="33"/>
      <c r="Q86" s="33"/>
      <c r="R86" s="33"/>
      <c r="S86" s="33">
        <f>SUM(G86:R86)</f>
        <v>250585573</v>
      </c>
      <c r="T86" s="33">
        <v>0</v>
      </c>
      <c r="U86" s="49" t="s">
        <v>31</v>
      </c>
      <c r="V86" s="162">
        <f t="shared" si="53"/>
        <v>-250585573</v>
      </c>
      <c r="AA86" s="272"/>
    </row>
    <row r="87" spans="1:27" ht="14.45" customHeight="1" x14ac:dyDescent="0.2">
      <c r="A87" s="1">
        <v>21</v>
      </c>
      <c r="B87" s="1" t="s">
        <v>44</v>
      </c>
      <c r="C87" s="1" t="s">
        <v>64</v>
      </c>
      <c r="D87" s="2">
        <v>100</v>
      </c>
      <c r="E87" s="2"/>
      <c r="F87" s="165" t="s">
        <v>460</v>
      </c>
      <c r="G87" s="167">
        <v>10119506891</v>
      </c>
      <c r="H87" s="95">
        <v>11119048276</v>
      </c>
      <c r="I87" s="33">
        <v>10744905261</v>
      </c>
      <c r="J87" s="33">
        <v>10423974246</v>
      </c>
      <c r="K87" s="33">
        <v>10498126683</v>
      </c>
      <c r="L87" s="33">
        <v>10709833318</v>
      </c>
      <c r="M87" s="33">
        <v>10642000508</v>
      </c>
      <c r="N87" s="33"/>
      <c r="O87" s="33"/>
      <c r="P87" s="33"/>
      <c r="Q87" s="33"/>
      <c r="R87" s="33"/>
      <c r="S87" s="33">
        <f>SUM(G87:R87)</f>
        <v>74257395183</v>
      </c>
      <c r="T87" s="33">
        <v>122599946805</v>
      </c>
      <c r="U87" s="51">
        <f t="shared" si="48"/>
        <v>0.60568864113056498</v>
      </c>
      <c r="V87" s="162">
        <f t="shared" si="53"/>
        <v>48342551622</v>
      </c>
      <c r="AA87" s="272"/>
    </row>
    <row r="88" spans="1:27" ht="14.45" customHeight="1" x14ac:dyDescent="0.2">
      <c r="A88" s="1">
        <v>21</v>
      </c>
      <c r="B88" s="1" t="s">
        <v>44</v>
      </c>
      <c r="C88" s="1" t="s">
        <v>64</v>
      </c>
      <c r="D88" s="2" t="s">
        <v>91</v>
      </c>
      <c r="E88" s="2"/>
      <c r="F88" s="165" t="s">
        <v>461</v>
      </c>
      <c r="G88" s="167">
        <v>37463122</v>
      </c>
      <c r="H88" s="95">
        <v>37307182</v>
      </c>
      <c r="I88" s="33">
        <v>28185802</v>
      </c>
      <c r="J88" s="33">
        <v>30943973</v>
      </c>
      <c r="K88" s="33">
        <v>37968482</v>
      </c>
      <c r="L88" s="33">
        <v>46266935</v>
      </c>
      <c r="M88" s="33">
        <v>43941830</v>
      </c>
      <c r="N88" s="33"/>
      <c r="O88" s="33"/>
      <c r="P88" s="33"/>
      <c r="Q88" s="33"/>
      <c r="R88" s="33"/>
      <c r="S88" s="33">
        <f>SUM(G88:R88)</f>
        <v>262077326</v>
      </c>
      <c r="T88" s="33">
        <v>649298000</v>
      </c>
      <c r="U88" s="51">
        <f t="shared" si="48"/>
        <v>0.40363180850703373</v>
      </c>
      <c r="V88" s="162">
        <f t="shared" si="53"/>
        <v>387220674</v>
      </c>
      <c r="AA88" s="272"/>
    </row>
    <row r="89" spans="1:27" x14ac:dyDescent="0.2">
      <c r="A89" s="1">
        <v>21</v>
      </c>
      <c r="B89" s="1" t="s">
        <v>44</v>
      </c>
      <c r="C89" s="2" t="s">
        <v>76</v>
      </c>
      <c r="D89" s="1" t="s">
        <v>59</v>
      </c>
      <c r="E89" s="1"/>
      <c r="F89" s="3" t="s">
        <v>92</v>
      </c>
      <c r="G89" s="167">
        <v>1121000</v>
      </c>
      <c r="H89" s="210">
        <v>1782000</v>
      </c>
      <c r="I89" s="9">
        <v>2433000</v>
      </c>
      <c r="J89" s="9">
        <v>3387000</v>
      </c>
      <c r="K89" s="9">
        <v>6166785</v>
      </c>
      <c r="L89" s="9">
        <v>7110105</v>
      </c>
      <c r="M89" s="9">
        <v>4183071</v>
      </c>
      <c r="N89" s="9"/>
      <c r="O89" s="9"/>
      <c r="P89" s="9"/>
      <c r="Q89" s="9"/>
      <c r="R89" s="9"/>
      <c r="S89" s="9">
        <f t="shared" si="52"/>
        <v>26182961</v>
      </c>
      <c r="T89" s="35">
        <v>93780000</v>
      </c>
      <c r="U89" s="50">
        <f t="shared" si="48"/>
        <v>0.27919557474941353</v>
      </c>
      <c r="V89" s="162">
        <f t="shared" si="53"/>
        <v>67597039</v>
      </c>
      <c r="AA89" s="272"/>
    </row>
    <row r="90" spans="1:27" ht="13.9" customHeight="1" x14ac:dyDescent="0.2">
      <c r="A90" s="253">
        <v>21</v>
      </c>
      <c r="B90" s="233" t="s">
        <v>46</v>
      </c>
      <c r="C90" s="253" t="s">
        <v>59</v>
      </c>
      <c r="D90" s="253" t="s">
        <v>59</v>
      </c>
      <c r="E90" s="253"/>
      <c r="F90" s="244" t="s">
        <v>93</v>
      </c>
      <c r="G90" s="236">
        <f t="shared" ref="G90:T90" si="54">G91</f>
        <v>0</v>
      </c>
      <c r="H90" s="236">
        <f>H91</f>
        <v>0</v>
      </c>
      <c r="I90" s="236">
        <f t="shared" si="54"/>
        <v>4613358</v>
      </c>
      <c r="J90" s="236">
        <f t="shared" si="54"/>
        <v>0</v>
      </c>
      <c r="K90" s="236">
        <v>0</v>
      </c>
      <c r="L90" s="236">
        <f t="shared" si="54"/>
        <v>0</v>
      </c>
      <c r="M90" s="236">
        <f t="shared" si="54"/>
        <v>0</v>
      </c>
      <c r="N90" s="236">
        <f t="shared" si="54"/>
        <v>0</v>
      </c>
      <c r="O90" s="236">
        <f t="shared" si="54"/>
        <v>0</v>
      </c>
      <c r="P90" s="236">
        <f t="shared" si="54"/>
        <v>0</v>
      </c>
      <c r="Q90" s="236">
        <f t="shared" si="54"/>
        <v>0</v>
      </c>
      <c r="R90" s="236">
        <f t="shared" si="54"/>
        <v>0</v>
      </c>
      <c r="S90" s="236">
        <f t="shared" si="54"/>
        <v>4613358</v>
      </c>
      <c r="T90" s="237">
        <f t="shared" si="54"/>
        <v>31260000</v>
      </c>
      <c r="U90" s="238">
        <f>+S90/T90</f>
        <v>0.14758023032629558</v>
      </c>
      <c r="V90" s="242">
        <f>V91</f>
        <v>26646642</v>
      </c>
      <c r="AA90" s="272"/>
    </row>
    <row r="91" spans="1:27" x14ac:dyDescent="0.2">
      <c r="A91" s="1" t="s">
        <v>59</v>
      </c>
      <c r="B91" s="1" t="s">
        <v>59</v>
      </c>
      <c r="C91" s="2" t="s">
        <v>28</v>
      </c>
      <c r="D91" s="1" t="s">
        <v>59</v>
      </c>
      <c r="E91" s="1"/>
      <c r="F91" s="165" t="s">
        <v>462</v>
      </c>
      <c r="G91" s="167">
        <v>0</v>
      </c>
      <c r="H91" s="167">
        <v>0</v>
      </c>
      <c r="I91" s="167">
        <v>4613358</v>
      </c>
      <c r="J91" s="167">
        <v>0</v>
      </c>
      <c r="K91" s="167">
        <v>0</v>
      </c>
      <c r="L91" s="167">
        <v>0</v>
      </c>
      <c r="M91" s="167">
        <v>0</v>
      </c>
      <c r="N91" s="167"/>
      <c r="O91" s="167"/>
      <c r="P91" s="167"/>
      <c r="Q91" s="167"/>
      <c r="R91" s="167"/>
      <c r="S91" s="167">
        <f>SUM(G91:R91)</f>
        <v>4613358</v>
      </c>
      <c r="T91" s="33">
        <v>31260000</v>
      </c>
      <c r="U91" s="51">
        <f>+S91/T91</f>
        <v>0.14758023032629558</v>
      </c>
      <c r="V91" s="162">
        <f>+T91-S91</f>
        <v>26646642</v>
      </c>
      <c r="AA91" s="272"/>
    </row>
    <row r="92" spans="1:27" ht="13.9" customHeight="1" thickBot="1" x14ac:dyDescent="0.25">
      <c r="A92" s="168"/>
      <c r="B92" s="169"/>
      <c r="C92" s="169"/>
      <c r="D92" s="169"/>
      <c r="E92" s="169"/>
      <c r="F92" s="169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89"/>
      <c r="U92" s="36"/>
      <c r="V92" s="171"/>
      <c r="AA92" s="272"/>
    </row>
    <row r="93" spans="1:27" ht="15.95" customHeight="1" x14ac:dyDescent="0.2">
      <c r="A93" s="226" t="s">
        <v>59</v>
      </c>
      <c r="B93" s="227" t="s">
        <v>59</v>
      </c>
      <c r="C93" s="227" t="s">
        <v>59</v>
      </c>
      <c r="D93" s="227" t="s">
        <v>59</v>
      </c>
      <c r="E93" s="227"/>
      <c r="F93" s="228" t="s">
        <v>94</v>
      </c>
      <c r="G93" s="229">
        <f t="shared" ref="G93:T93" si="55">G94+G97+G101+G106+G119+G129+G137+G142+G150+G158+G162+G167</f>
        <v>1778334139</v>
      </c>
      <c r="H93" s="229">
        <f t="shared" si="55"/>
        <v>3661183659</v>
      </c>
      <c r="I93" s="229">
        <f t="shared" ref="I93" si="56">I94+I97+I101+I106+I119+I129+I137+I142+I150+I158+I162+I167</f>
        <v>5518134543</v>
      </c>
      <c r="J93" s="229">
        <f t="shared" ref="J93:R93" si="57">J94+J97+J101+J106+J119+J129+J137+J142+J150+J158+J162+J167</f>
        <v>4174084475</v>
      </c>
      <c r="K93" s="229">
        <f t="shared" si="57"/>
        <v>3848449833</v>
      </c>
      <c r="L93" s="229">
        <f t="shared" si="57"/>
        <v>4655798449</v>
      </c>
      <c r="M93" s="229">
        <f t="shared" si="57"/>
        <v>3882337035</v>
      </c>
      <c r="N93" s="229">
        <f t="shared" si="57"/>
        <v>0</v>
      </c>
      <c r="O93" s="229">
        <f t="shared" si="57"/>
        <v>0</v>
      </c>
      <c r="P93" s="229">
        <f t="shared" si="57"/>
        <v>0</v>
      </c>
      <c r="Q93" s="229">
        <f t="shared" si="57"/>
        <v>0</v>
      </c>
      <c r="R93" s="229">
        <f t="shared" si="57"/>
        <v>0</v>
      </c>
      <c r="S93" s="229">
        <f t="shared" si="55"/>
        <v>27518322133</v>
      </c>
      <c r="T93" s="229">
        <f t="shared" si="55"/>
        <v>56869255000</v>
      </c>
      <c r="U93" s="230">
        <f>+S93/T93</f>
        <v>0.48388750886573068</v>
      </c>
      <c r="V93" s="231">
        <f>V94+V97+V101+V106+V119+V129+V137+V142+V150+V158+V162+V167</f>
        <v>29350932867</v>
      </c>
      <c r="AA93" s="272"/>
    </row>
    <row r="94" spans="1:27" ht="13.9" customHeight="1" x14ac:dyDescent="0.2">
      <c r="A94" s="1">
        <v>22</v>
      </c>
      <c r="B94" s="2" t="s">
        <v>26</v>
      </c>
      <c r="C94" s="2" t="s">
        <v>59</v>
      </c>
      <c r="D94" s="165" t="s">
        <v>59</v>
      </c>
      <c r="E94" s="165"/>
      <c r="F94" s="3" t="s">
        <v>95</v>
      </c>
      <c r="G94" s="9">
        <f t="shared" ref="G94:T94" si="58">G95+G96</f>
        <v>3865711</v>
      </c>
      <c r="H94" s="9">
        <f t="shared" ref="H94:I94" si="59">H95+H96</f>
        <v>2201523</v>
      </c>
      <c r="I94" s="9">
        <f t="shared" si="59"/>
        <v>2604746</v>
      </c>
      <c r="J94" s="9">
        <f t="shared" ref="J94:R94" si="60">J95+J96</f>
        <v>14413975</v>
      </c>
      <c r="K94" s="9">
        <f t="shared" si="60"/>
        <v>12778125</v>
      </c>
      <c r="L94" s="9">
        <f t="shared" si="60"/>
        <v>8524780</v>
      </c>
      <c r="M94" s="9">
        <f t="shared" si="60"/>
        <v>15847182</v>
      </c>
      <c r="N94" s="9">
        <f t="shared" si="60"/>
        <v>0</v>
      </c>
      <c r="O94" s="9">
        <f t="shared" si="60"/>
        <v>0</v>
      </c>
      <c r="P94" s="9">
        <f t="shared" si="60"/>
        <v>0</v>
      </c>
      <c r="Q94" s="9">
        <f t="shared" si="60"/>
        <v>0</v>
      </c>
      <c r="R94" s="9">
        <f t="shared" si="60"/>
        <v>0</v>
      </c>
      <c r="S94" s="9">
        <f t="shared" si="58"/>
        <v>60236042</v>
      </c>
      <c r="T94" s="134">
        <f t="shared" si="58"/>
        <v>130644557</v>
      </c>
      <c r="U94" s="50">
        <f>+S94/T94</f>
        <v>0.46106813313316986</v>
      </c>
      <c r="V94" s="48">
        <f>V95+V96</f>
        <v>70408515</v>
      </c>
      <c r="AA94" s="272"/>
    </row>
    <row r="95" spans="1:27" ht="14.45" customHeight="1" x14ac:dyDescent="0.2">
      <c r="A95" s="1" t="s">
        <v>59</v>
      </c>
      <c r="B95" s="2" t="s">
        <v>59</v>
      </c>
      <c r="C95" s="2" t="s">
        <v>28</v>
      </c>
      <c r="D95" s="165" t="s">
        <v>59</v>
      </c>
      <c r="E95" s="165"/>
      <c r="F95" s="165" t="s">
        <v>96</v>
      </c>
      <c r="G95" s="92">
        <v>3865711</v>
      </c>
      <c r="H95" s="33">
        <v>2201523</v>
      </c>
      <c r="I95" s="33">
        <v>2604746</v>
      </c>
      <c r="J95" s="33">
        <v>14413975</v>
      </c>
      <c r="K95" s="33">
        <v>12778125</v>
      </c>
      <c r="L95" s="33">
        <v>8524780</v>
      </c>
      <c r="M95" s="33">
        <v>15847182</v>
      </c>
      <c r="N95" s="33"/>
      <c r="O95" s="33"/>
      <c r="P95" s="33"/>
      <c r="Q95" s="33"/>
      <c r="R95" s="33"/>
      <c r="S95" s="33">
        <f>SUM(G95:R95)</f>
        <v>60236042</v>
      </c>
      <c r="T95" s="264">
        <v>130644557</v>
      </c>
      <c r="U95" s="51">
        <f>+S95/T95</f>
        <v>0.46106813313316986</v>
      </c>
      <c r="V95" s="162">
        <f>+T95-S95</f>
        <v>70408515</v>
      </c>
      <c r="AA95" s="272"/>
    </row>
    <row r="96" spans="1:27" ht="14.45" customHeight="1" x14ac:dyDescent="0.2">
      <c r="A96" s="1"/>
      <c r="B96" s="2"/>
      <c r="C96" s="2" t="s">
        <v>32</v>
      </c>
      <c r="D96" s="165"/>
      <c r="E96" s="165"/>
      <c r="F96" s="165" t="s">
        <v>97</v>
      </c>
      <c r="G96" s="167">
        <v>0</v>
      </c>
      <c r="H96" s="167">
        <v>0</v>
      </c>
      <c r="I96" s="167">
        <v>0</v>
      </c>
      <c r="J96" s="167">
        <v>0</v>
      </c>
      <c r="K96" s="167">
        <v>0</v>
      </c>
      <c r="L96" s="167">
        <v>0</v>
      </c>
      <c r="M96" s="167">
        <v>0</v>
      </c>
      <c r="N96" s="167"/>
      <c r="O96" s="167"/>
      <c r="P96" s="167"/>
      <c r="Q96" s="167"/>
      <c r="R96" s="167"/>
      <c r="S96" s="167">
        <f>SUM(G96:R96)</f>
        <v>0</v>
      </c>
      <c r="T96" s="33">
        <v>0</v>
      </c>
      <c r="U96" s="51" t="s">
        <v>31</v>
      </c>
      <c r="V96" s="162">
        <f>+T96-S96</f>
        <v>0</v>
      </c>
      <c r="AA96" s="272"/>
    </row>
    <row r="97" spans="1:27" ht="13.9" customHeight="1" x14ac:dyDescent="0.2">
      <c r="A97" s="1">
        <v>22</v>
      </c>
      <c r="B97" s="2" t="s">
        <v>34</v>
      </c>
      <c r="C97" s="2" t="s">
        <v>59</v>
      </c>
      <c r="D97" s="165" t="s">
        <v>59</v>
      </c>
      <c r="E97" s="165"/>
      <c r="F97" s="3" t="s">
        <v>98</v>
      </c>
      <c r="G97" s="9">
        <f t="shared" ref="G97:S97" si="61">G98+G99+G100</f>
        <v>836074</v>
      </c>
      <c r="H97" s="9">
        <f t="shared" ref="H97:I97" si="62">H98+H99+H100</f>
        <v>45300</v>
      </c>
      <c r="I97" s="9">
        <f t="shared" si="62"/>
        <v>72980</v>
      </c>
      <c r="J97" s="9">
        <f t="shared" ref="J97:R97" si="63">J98+J99+J100</f>
        <v>2941513</v>
      </c>
      <c r="K97" s="9">
        <f t="shared" si="63"/>
        <v>35319122</v>
      </c>
      <c r="L97" s="9">
        <f t="shared" si="63"/>
        <v>0</v>
      </c>
      <c r="M97" s="9">
        <f t="shared" si="63"/>
        <v>880470</v>
      </c>
      <c r="N97" s="9">
        <f t="shared" si="63"/>
        <v>0</v>
      </c>
      <c r="O97" s="9">
        <f t="shared" si="63"/>
        <v>0</v>
      </c>
      <c r="P97" s="9">
        <f t="shared" si="63"/>
        <v>0</v>
      </c>
      <c r="Q97" s="9">
        <f t="shared" si="63"/>
        <v>0</v>
      </c>
      <c r="R97" s="9">
        <f t="shared" si="63"/>
        <v>0</v>
      </c>
      <c r="S97" s="9">
        <f t="shared" si="61"/>
        <v>40095459</v>
      </c>
      <c r="T97" s="134">
        <f>SUM(T98:T100)</f>
        <v>100056771</v>
      </c>
      <c r="U97" s="50">
        <f t="shared" ref="U97:U102" si="64">+S97/T97</f>
        <v>0.40072709322190697</v>
      </c>
      <c r="V97" s="48">
        <f>V98+V99+V100</f>
        <v>59961312</v>
      </c>
      <c r="AA97" s="272"/>
    </row>
    <row r="98" spans="1:27" ht="14.45" customHeight="1" x14ac:dyDescent="0.2">
      <c r="A98" s="1" t="s">
        <v>59</v>
      </c>
      <c r="B98" s="2" t="s">
        <v>59</v>
      </c>
      <c r="C98" s="2" t="s">
        <v>28</v>
      </c>
      <c r="D98" s="165" t="s">
        <v>59</v>
      </c>
      <c r="E98" s="165"/>
      <c r="F98" s="165" t="s">
        <v>99</v>
      </c>
      <c r="G98" s="92">
        <v>791190</v>
      </c>
      <c r="H98" s="167">
        <v>45300</v>
      </c>
      <c r="I98" s="167">
        <v>72980</v>
      </c>
      <c r="J98" s="167">
        <v>0</v>
      </c>
      <c r="K98" s="167">
        <v>31110</v>
      </c>
      <c r="L98" s="167">
        <v>0</v>
      </c>
      <c r="M98" s="167">
        <v>135480</v>
      </c>
      <c r="N98" s="167"/>
      <c r="O98" s="167"/>
      <c r="P98" s="167"/>
      <c r="Q98" s="167"/>
      <c r="R98" s="167"/>
      <c r="S98" s="167">
        <f>SUM(G98:R98)</f>
        <v>1076060</v>
      </c>
      <c r="T98" s="33">
        <v>3039000</v>
      </c>
      <c r="U98" s="51">
        <f t="shared" si="64"/>
        <v>0.35408358012504115</v>
      </c>
      <c r="V98" s="162">
        <f>+T98-S98</f>
        <v>1962940</v>
      </c>
      <c r="AA98" s="272"/>
    </row>
    <row r="99" spans="1:27" ht="14.45" customHeight="1" x14ac:dyDescent="0.2">
      <c r="A99" s="1" t="s">
        <v>59</v>
      </c>
      <c r="B99" s="2" t="s">
        <v>59</v>
      </c>
      <c r="C99" s="2" t="s">
        <v>32</v>
      </c>
      <c r="D99" s="165" t="s">
        <v>59</v>
      </c>
      <c r="E99" s="165"/>
      <c r="F99" s="165" t="s">
        <v>100</v>
      </c>
      <c r="G99" s="92">
        <v>44884</v>
      </c>
      <c r="H99" s="167">
        <v>0</v>
      </c>
      <c r="I99" s="167">
        <v>0</v>
      </c>
      <c r="J99" s="167">
        <v>2941513</v>
      </c>
      <c r="K99" s="167">
        <v>35169298</v>
      </c>
      <c r="L99" s="167">
        <v>0</v>
      </c>
      <c r="M99" s="167">
        <v>744990</v>
      </c>
      <c r="N99" s="167"/>
      <c r="O99" s="167"/>
      <c r="P99" s="167"/>
      <c r="Q99" s="167"/>
      <c r="R99" s="167"/>
      <c r="S99" s="167">
        <f>SUM(G99:R99)</f>
        <v>38900685</v>
      </c>
      <c r="T99" s="33">
        <v>77444945</v>
      </c>
      <c r="U99" s="51">
        <f t="shared" si="64"/>
        <v>0.50230115083689453</v>
      </c>
      <c r="V99" s="162">
        <f>+T99-S99</f>
        <v>38544260</v>
      </c>
      <c r="AA99" s="272"/>
    </row>
    <row r="100" spans="1:27" ht="14.45" customHeight="1" x14ac:dyDescent="0.2">
      <c r="A100" s="1" t="s">
        <v>59</v>
      </c>
      <c r="B100" s="2" t="s">
        <v>59</v>
      </c>
      <c r="C100" s="2" t="s">
        <v>63</v>
      </c>
      <c r="D100" s="165" t="s">
        <v>59</v>
      </c>
      <c r="E100" s="165"/>
      <c r="F100" s="165" t="s">
        <v>101</v>
      </c>
      <c r="G100" s="167">
        <v>0</v>
      </c>
      <c r="H100" s="167">
        <v>0</v>
      </c>
      <c r="I100" s="167">
        <v>0</v>
      </c>
      <c r="J100" s="167">
        <v>0</v>
      </c>
      <c r="K100" s="167">
        <v>118714</v>
      </c>
      <c r="L100" s="167">
        <v>0</v>
      </c>
      <c r="M100" s="167">
        <v>0</v>
      </c>
      <c r="N100" s="167"/>
      <c r="O100" s="167"/>
      <c r="P100" s="167"/>
      <c r="Q100" s="167"/>
      <c r="R100" s="167"/>
      <c r="S100" s="167">
        <f>SUM(G100:R100)</f>
        <v>118714</v>
      </c>
      <c r="T100" s="33">
        <v>19572826</v>
      </c>
      <c r="U100" s="51">
        <f t="shared" si="64"/>
        <v>6.0652457647148144E-3</v>
      </c>
      <c r="V100" s="162">
        <f>+T100-S100</f>
        <v>19454112</v>
      </c>
      <c r="AA100" s="272"/>
    </row>
    <row r="101" spans="1:27" ht="13.9" customHeight="1" x14ac:dyDescent="0.2">
      <c r="A101" s="1">
        <v>22</v>
      </c>
      <c r="B101" s="2" t="s">
        <v>44</v>
      </c>
      <c r="C101" s="2" t="s">
        <v>59</v>
      </c>
      <c r="D101" s="165" t="s">
        <v>59</v>
      </c>
      <c r="E101" s="165"/>
      <c r="F101" s="3" t="s">
        <v>102</v>
      </c>
      <c r="G101" s="9">
        <f>G102+G105+G104+G103</f>
        <v>627840</v>
      </c>
      <c r="H101" s="9">
        <f>H102+H105+H104+H103</f>
        <v>481700</v>
      </c>
      <c r="I101" s="9">
        <f t="shared" ref="I101:R101" si="65">I102+I105+I104+I103</f>
        <v>2512158</v>
      </c>
      <c r="J101" s="9">
        <f t="shared" si="65"/>
        <v>8836964</v>
      </c>
      <c r="K101" s="9">
        <f t="shared" si="65"/>
        <v>31379894</v>
      </c>
      <c r="L101" s="9">
        <f t="shared" si="65"/>
        <v>43519281</v>
      </c>
      <c r="M101" s="9">
        <f t="shared" si="65"/>
        <v>42846816</v>
      </c>
      <c r="N101" s="9">
        <f t="shared" si="65"/>
        <v>0</v>
      </c>
      <c r="O101" s="9">
        <f t="shared" si="65"/>
        <v>0</v>
      </c>
      <c r="P101" s="9">
        <f t="shared" si="65"/>
        <v>0</v>
      </c>
      <c r="Q101" s="9">
        <f t="shared" si="65"/>
        <v>0</v>
      </c>
      <c r="R101" s="9">
        <f t="shared" si="65"/>
        <v>0</v>
      </c>
      <c r="S101" s="9">
        <f t="shared" ref="S101:T101" si="66">S102+S103+S104+S105</f>
        <v>130204653</v>
      </c>
      <c r="T101" s="135">
        <f t="shared" si="66"/>
        <v>224354710</v>
      </c>
      <c r="U101" s="50">
        <f t="shared" si="64"/>
        <v>0.58035176974889446</v>
      </c>
      <c r="V101" s="48">
        <f>V102+V103+V104+V105</f>
        <v>94150057</v>
      </c>
      <c r="AA101" s="272"/>
    </row>
    <row r="102" spans="1:27" x14ac:dyDescent="0.2">
      <c r="A102" s="1" t="s">
        <v>59</v>
      </c>
      <c r="B102" s="2" t="s">
        <v>59</v>
      </c>
      <c r="C102" s="2" t="s">
        <v>28</v>
      </c>
      <c r="D102" s="165" t="s">
        <v>59</v>
      </c>
      <c r="E102" s="165"/>
      <c r="F102" s="165" t="s">
        <v>103</v>
      </c>
      <c r="G102" s="218">
        <v>301381</v>
      </c>
      <c r="H102" s="95">
        <v>190140</v>
      </c>
      <c r="I102" s="63">
        <v>1966383</v>
      </c>
      <c r="J102" s="33">
        <v>7614744</v>
      </c>
      <c r="K102" s="33">
        <v>16918105</v>
      </c>
      <c r="L102" s="33">
        <v>25061070</v>
      </c>
      <c r="M102" s="33">
        <v>9984249</v>
      </c>
      <c r="N102" s="33"/>
      <c r="O102" s="33"/>
      <c r="P102" s="33"/>
      <c r="Q102" s="33"/>
      <c r="R102" s="33"/>
      <c r="S102" s="33">
        <f>SUM(G102:R102)</f>
        <v>62036072</v>
      </c>
      <c r="T102" s="33">
        <v>110756864</v>
      </c>
      <c r="U102" s="51">
        <f t="shared" si="64"/>
        <v>0.56011040543726487</v>
      </c>
      <c r="V102" s="162">
        <f>+T102-S102</f>
        <v>48720792</v>
      </c>
      <c r="AA102" s="272"/>
    </row>
    <row r="103" spans="1:27" x14ac:dyDescent="0.2">
      <c r="A103" s="1" t="s">
        <v>59</v>
      </c>
      <c r="B103" s="2" t="s">
        <v>59</v>
      </c>
      <c r="C103" s="2" t="s">
        <v>32</v>
      </c>
      <c r="D103" s="165" t="s">
        <v>59</v>
      </c>
      <c r="E103" s="165"/>
      <c r="F103" s="165" t="s">
        <v>104</v>
      </c>
      <c r="G103" s="167">
        <v>0</v>
      </c>
      <c r="H103" s="220">
        <v>0</v>
      </c>
      <c r="I103" s="167">
        <v>0</v>
      </c>
      <c r="J103" s="172">
        <v>0</v>
      </c>
      <c r="K103" s="172">
        <v>0</v>
      </c>
      <c r="L103" s="172">
        <v>0</v>
      </c>
      <c r="M103" s="172">
        <v>0</v>
      </c>
      <c r="N103" s="172"/>
      <c r="O103" s="172"/>
      <c r="P103" s="172"/>
      <c r="Q103" s="172"/>
      <c r="R103" s="172"/>
      <c r="S103" s="172">
        <f>SUM(G103:R103)</f>
        <v>0</v>
      </c>
      <c r="T103" s="56">
        <v>0</v>
      </c>
      <c r="U103" s="51" t="s">
        <v>31</v>
      </c>
      <c r="V103" s="162">
        <f>+T103-S103</f>
        <v>0</v>
      </c>
      <c r="AA103" s="272"/>
    </row>
    <row r="104" spans="1:27" x14ac:dyDescent="0.2">
      <c r="A104" s="1" t="s">
        <v>59</v>
      </c>
      <c r="B104" s="2" t="s">
        <v>59</v>
      </c>
      <c r="C104" s="2" t="s">
        <v>63</v>
      </c>
      <c r="D104" s="165" t="s">
        <v>59</v>
      </c>
      <c r="E104" s="165"/>
      <c r="F104" s="165" t="s">
        <v>105</v>
      </c>
      <c r="G104" s="167">
        <v>70000</v>
      </c>
      <c r="H104" s="210">
        <v>0</v>
      </c>
      <c r="I104" s="172">
        <v>96850</v>
      </c>
      <c r="J104" s="167">
        <v>356180</v>
      </c>
      <c r="K104" s="167">
        <v>13951999</v>
      </c>
      <c r="L104" s="167">
        <v>17967168</v>
      </c>
      <c r="M104" s="167">
        <v>30755023</v>
      </c>
      <c r="N104" s="167"/>
      <c r="O104" s="167"/>
      <c r="P104" s="167"/>
      <c r="Q104" s="167"/>
      <c r="R104" s="167"/>
      <c r="S104" s="167">
        <f>SUM(G104:R104)</f>
        <v>63197220</v>
      </c>
      <c r="T104" s="33">
        <v>105909988</v>
      </c>
      <c r="U104" s="51">
        <f>+S104/T104</f>
        <v>0.59670689415997291</v>
      </c>
      <c r="V104" s="162">
        <f>+T104-S104</f>
        <v>42712768</v>
      </c>
      <c r="AA104" s="272"/>
    </row>
    <row r="105" spans="1:27" ht="14.45" customHeight="1" x14ac:dyDescent="0.2">
      <c r="A105" s="1" t="s">
        <v>59</v>
      </c>
      <c r="B105" s="2" t="s">
        <v>59</v>
      </c>
      <c r="C105" s="2" t="s">
        <v>70</v>
      </c>
      <c r="D105" s="165" t="s">
        <v>59</v>
      </c>
      <c r="E105" s="165"/>
      <c r="F105" s="165" t="s">
        <v>106</v>
      </c>
      <c r="G105" s="167">
        <v>256459</v>
      </c>
      <c r="H105" s="95">
        <v>291560</v>
      </c>
      <c r="I105" s="33">
        <v>448925</v>
      </c>
      <c r="J105" s="33">
        <v>866040</v>
      </c>
      <c r="K105" s="33">
        <v>509790</v>
      </c>
      <c r="L105" s="33">
        <v>491043</v>
      </c>
      <c r="M105" s="33">
        <v>2107544</v>
      </c>
      <c r="N105" s="33"/>
      <c r="O105" s="33"/>
      <c r="P105" s="33"/>
      <c r="Q105" s="33"/>
      <c r="R105" s="33"/>
      <c r="S105" s="33">
        <f>SUM(G105:R105)</f>
        <v>4971361</v>
      </c>
      <c r="T105" s="33">
        <v>7687858</v>
      </c>
      <c r="U105" s="51">
        <f>+S105/T105</f>
        <v>0.6466509917326777</v>
      </c>
      <c r="V105" s="162">
        <f>+T105-S105</f>
        <v>2716497</v>
      </c>
      <c r="AA105" s="272"/>
    </row>
    <row r="106" spans="1:27" ht="13.9" customHeight="1" x14ac:dyDescent="0.2">
      <c r="A106" s="1">
        <v>22</v>
      </c>
      <c r="B106" s="2" t="s">
        <v>46</v>
      </c>
      <c r="C106" s="2" t="s">
        <v>59</v>
      </c>
      <c r="D106" s="165" t="s">
        <v>59</v>
      </c>
      <c r="E106" s="165"/>
      <c r="F106" s="3" t="s">
        <v>107</v>
      </c>
      <c r="G106" s="9">
        <f t="shared" ref="G106:T106" si="67">SUM(G107:G118)</f>
        <v>4840727</v>
      </c>
      <c r="H106" s="9">
        <f t="shared" ref="H106:I106" si="68">SUM(H107:H118)</f>
        <v>8760728</v>
      </c>
      <c r="I106" s="9">
        <f t="shared" si="68"/>
        <v>11443293</v>
      </c>
      <c r="J106" s="9">
        <f t="shared" ref="J106:R106" si="69">SUM(J107:J118)</f>
        <v>39280959</v>
      </c>
      <c r="K106" s="9">
        <f t="shared" si="69"/>
        <v>28537356</v>
      </c>
      <c r="L106" s="9">
        <f t="shared" si="69"/>
        <v>40180984</v>
      </c>
      <c r="M106" s="9">
        <f t="shared" si="69"/>
        <v>37392585</v>
      </c>
      <c r="N106" s="9">
        <f t="shared" si="69"/>
        <v>0</v>
      </c>
      <c r="O106" s="9">
        <f t="shared" si="69"/>
        <v>0</v>
      </c>
      <c r="P106" s="9">
        <f t="shared" si="69"/>
        <v>0</v>
      </c>
      <c r="Q106" s="9">
        <f t="shared" si="69"/>
        <v>0</v>
      </c>
      <c r="R106" s="9">
        <f t="shared" si="69"/>
        <v>0</v>
      </c>
      <c r="S106" s="9">
        <f t="shared" si="67"/>
        <v>170436632</v>
      </c>
      <c r="T106" s="135">
        <f t="shared" si="67"/>
        <v>398565420</v>
      </c>
      <c r="U106" s="50">
        <f>+S106/T106</f>
        <v>0.42762523652955142</v>
      </c>
      <c r="V106" s="48">
        <f>SUM(V107:V118)</f>
        <v>228128788</v>
      </c>
      <c r="AA106" s="272"/>
    </row>
    <row r="107" spans="1:27" ht="14.45" customHeight="1" x14ac:dyDescent="0.2">
      <c r="A107" s="1" t="s">
        <v>59</v>
      </c>
      <c r="B107" s="2" t="s">
        <v>59</v>
      </c>
      <c r="C107" s="2" t="s">
        <v>28</v>
      </c>
      <c r="D107" s="165" t="s">
        <v>59</v>
      </c>
      <c r="E107" s="165"/>
      <c r="F107" s="165" t="s">
        <v>108</v>
      </c>
      <c r="G107" s="92">
        <v>902250</v>
      </c>
      <c r="H107" s="33">
        <v>1433724</v>
      </c>
      <c r="I107" s="33">
        <v>2102731</v>
      </c>
      <c r="J107" s="33">
        <v>11441579</v>
      </c>
      <c r="K107" s="33">
        <v>14228811</v>
      </c>
      <c r="L107" s="33">
        <v>18168102</v>
      </c>
      <c r="M107" s="33">
        <v>9086106</v>
      </c>
      <c r="N107" s="33"/>
      <c r="O107" s="33"/>
      <c r="P107" s="33"/>
      <c r="Q107" s="33"/>
      <c r="R107" s="33"/>
      <c r="S107" s="33">
        <f t="shared" ref="S107:S118" si="70">SUM(G107:R107)</f>
        <v>57363303</v>
      </c>
      <c r="T107" s="33">
        <v>143236272</v>
      </c>
      <c r="U107" s="51">
        <f>+S107/T107</f>
        <v>0.40048028477032688</v>
      </c>
      <c r="V107" s="162">
        <f t="shared" ref="V107:V118" si="71">+T107-S107</f>
        <v>85872969</v>
      </c>
      <c r="AA107" s="272"/>
    </row>
    <row r="108" spans="1:27" x14ac:dyDescent="0.2">
      <c r="A108" s="1" t="s">
        <v>59</v>
      </c>
      <c r="B108" s="2" t="s">
        <v>59</v>
      </c>
      <c r="C108" s="2" t="s">
        <v>32</v>
      </c>
      <c r="D108" s="165" t="s">
        <v>59</v>
      </c>
      <c r="E108" s="165"/>
      <c r="F108" s="165" t="s">
        <v>109</v>
      </c>
      <c r="G108" s="33">
        <v>23590</v>
      </c>
      <c r="H108" s="33">
        <v>47900</v>
      </c>
      <c r="I108" s="33">
        <v>0</v>
      </c>
      <c r="J108" s="33">
        <v>0</v>
      </c>
      <c r="K108" s="33">
        <v>0</v>
      </c>
      <c r="L108" s="33">
        <v>108500</v>
      </c>
      <c r="M108" s="33">
        <v>0</v>
      </c>
      <c r="N108" s="33"/>
      <c r="O108" s="33"/>
      <c r="P108" s="33"/>
      <c r="Q108" s="33"/>
      <c r="R108" s="33"/>
      <c r="S108" s="33">
        <f t="shared" si="70"/>
        <v>179990</v>
      </c>
      <c r="T108" s="33">
        <v>903500</v>
      </c>
      <c r="U108" s="51">
        <f>+S108/T108</f>
        <v>0.19921416712783618</v>
      </c>
      <c r="V108" s="162">
        <f t="shared" si="71"/>
        <v>723510</v>
      </c>
      <c r="AA108" s="272"/>
    </row>
    <row r="109" spans="1:27" ht="13.9" customHeight="1" x14ac:dyDescent="0.2">
      <c r="A109" s="1" t="s">
        <v>59</v>
      </c>
      <c r="B109" s="2" t="s">
        <v>59</v>
      </c>
      <c r="C109" s="2" t="s">
        <v>75</v>
      </c>
      <c r="D109" s="165" t="s">
        <v>59</v>
      </c>
      <c r="E109" s="165"/>
      <c r="F109" s="165" t="s">
        <v>110</v>
      </c>
      <c r="G109" s="167">
        <v>0</v>
      </c>
      <c r="H109" s="167">
        <v>0</v>
      </c>
      <c r="I109" s="167">
        <v>0</v>
      </c>
      <c r="J109" s="167">
        <v>0</v>
      </c>
      <c r="K109" s="167">
        <v>0</v>
      </c>
      <c r="L109" s="167">
        <v>0</v>
      </c>
      <c r="M109" s="167">
        <v>0</v>
      </c>
      <c r="N109" s="167"/>
      <c r="O109" s="167"/>
      <c r="P109" s="167"/>
      <c r="Q109" s="167"/>
      <c r="R109" s="167"/>
      <c r="S109" s="167">
        <f t="shared" si="70"/>
        <v>0</v>
      </c>
      <c r="T109" s="33">
        <v>0</v>
      </c>
      <c r="U109" s="51" t="s">
        <v>31</v>
      </c>
      <c r="V109" s="162">
        <f t="shared" si="71"/>
        <v>0</v>
      </c>
      <c r="AA109" s="272"/>
    </row>
    <row r="110" spans="1:27" ht="14.45" customHeight="1" x14ac:dyDescent="0.2">
      <c r="A110" s="1" t="s">
        <v>59</v>
      </c>
      <c r="B110" s="2" t="s">
        <v>59</v>
      </c>
      <c r="C110" s="2" t="s">
        <v>76</v>
      </c>
      <c r="D110" s="165" t="s">
        <v>59</v>
      </c>
      <c r="E110" s="165"/>
      <c r="F110" s="165" t="s">
        <v>111</v>
      </c>
      <c r="G110" s="92">
        <v>240860</v>
      </c>
      <c r="H110" s="33">
        <v>608620</v>
      </c>
      <c r="I110" s="33">
        <v>633790</v>
      </c>
      <c r="J110" s="33">
        <v>10678852</v>
      </c>
      <c r="K110" s="33">
        <v>3053325</v>
      </c>
      <c r="L110" s="33">
        <v>12472405</v>
      </c>
      <c r="M110" s="33">
        <v>11989998</v>
      </c>
      <c r="N110" s="33"/>
      <c r="O110" s="33"/>
      <c r="P110" s="33"/>
      <c r="Q110" s="33"/>
      <c r="R110" s="33"/>
      <c r="S110" s="33">
        <f t="shared" si="70"/>
        <v>39677850</v>
      </c>
      <c r="T110" s="33">
        <v>89679179</v>
      </c>
      <c r="U110" s="51">
        <f t="shared" ref="U110:U127" si="72">+S110/T110</f>
        <v>0.4424421637490682</v>
      </c>
      <c r="V110" s="162">
        <f t="shared" si="71"/>
        <v>50001329</v>
      </c>
      <c r="AA110" s="272"/>
    </row>
    <row r="111" spans="1:27" ht="14.45" customHeight="1" x14ac:dyDescent="0.2">
      <c r="A111" s="1" t="s">
        <v>59</v>
      </c>
      <c r="B111" s="2" t="s">
        <v>59</v>
      </c>
      <c r="C111" s="2" t="s">
        <v>65</v>
      </c>
      <c r="D111" s="165" t="s">
        <v>59</v>
      </c>
      <c r="E111" s="165"/>
      <c r="F111" s="165" t="s">
        <v>112</v>
      </c>
      <c r="G111" s="92">
        <v>129980</v>
      </c>
      <c r="H111" s="33">
        <v>380360</v>
      </c>
      <c r="I111" s="33">
        <v>327200</v>
      </c>
      <c r="J111" s="33">
        <v>1081750</v>
      </c>
      <c r="K111" s="33">
        <v>634850</v>
      </c>
      <c r="L111" s="33">
        <v>332020</v>
      </c>
      <c r="M111" s="33">
        <v>1445961</v>
      </c>
      <c r="N111" s="33"/>
      <c r="O111" s="33"/>
      <c r="P111" s="33"/>
      <c r="Q111" s="33"/>
      <c r="R111" s="33"/>
      <c r="S111" s="33">
        <f t="shared" si="70"/>
        <v>4332121</v>
      </c>
      <c r="T111" s="33">
        <v>8182442</v>
      </c>
      <c r="U111" s="51">
        <f t="shared" si="72"/>
        <v>0.52944108861388817</v>
      </c>
      <c r="V111" s="162">
        <f t="shared" si="71"/>
        <v>3850321</v>
      </c>
      <c r="AA111" s="272"/>
    </row>
    <row r="112" spans="1:27" x14ac:dyDescent="0.2">
      <c r="A112" s="1" t="s">
        <v>59</v>
      </c>
      <c r="B112" s="2" t="s">
        <v>59</v>
      </c>
      <c r="C112" s="2" t="s">
        <v>113</v>
      </c>
      <c r="D112" s="165" t="s">
        <v>59</v>
      </c>
      <c r="E112" s="165"/>
      <c r="F112" s="165" t="s">
        <v>114</v>
      </c>
      <c r="G112" s="92">
        <v>430580</v>
      </c>
      <c r="H112" s="33">
        <v>679554</v>
      </c>
      <c r="I112" s="33">
        <v>1274772</v>
      </c>
      <c r="J112" s="33">
        <v>1858769</v>
      </c>
      <c r="K112" s="33">
        <v>960323</v>
      </c>
      <c r="L112" s="33">
        <v>2476778</v>
      </c>
      <c r="M112" s="33">
        <v>4639592</v>
      </c>
      <c r="N112" s="33"/>
      <c r="O112" s="33"/>
      <c r="P112" s="33"/>
      <c r="Q112" s="33"/>
      <c r="R112" s="33"/>
      <c r="S112" s="33">
        <f t="shared" si="70"/>
        <v>12320368</v>
      </c>
      <c r="T112" s="33">
        <v>26763141</v>
      </c>
      <c r="U112" s="51">
        <f t="shared" si="72"/>
        <v>0.46034835746671138</v>
      </c>
      <c r="V112" s="162">
        <f t="shared" si="71"/>
        <v>14442773</v>
      </c>
      <c r="AA112" s="272"/>
    </row>
    <row r="113" spans="1:27" x14ac:dyDescent="0.2">
      <c r="A113" s="1" t="s">
        <v>59</v>
      </c>
      <c r="B113" s="2" t="s">
        <v>59</v>
      </c>
      <c r="C113" s="2" t="s">
        <v>81</v>
      </c>
      <c r="D113" s="165" t="s">
        <v>59</v>
      </c>
      <c r="E113" s="165"/>
      <c r="F113" s="165" t="s">
        <v>115</v>
      </c>
      <c r="G113" s="92">
        <v>1483520</v>
      </c>
      <c r="H113" s="33">
        <v>2080891</v>
      </c>
      <c r="I113" s="33">
        <v>3340344</v>
      </c>
      <c r="J113" s="33">
        <v>8045449</v>
      </c>
      <c r="K113" s="33">
        <v>4686635</v>
      </c>
      <c r="L113" s="33">
        <v>2050416</v>
      </c>
      <c r="M113" s="33">
        <v>4685507</v>
      </c>
      <c r="N113" s="33"/>
      <c r="O113" s="33"/>
      <c r="P113" s="33"/>
      <c r="Q113" s="33"/>
      <c r="R113" s="33"/>
      <c r="S113" s="33">
        <f t="shared" si="70"/>
        <v>26372762</v>
      </c>
      <c r="T113" s="33">
        <v>40279624</v>
      </c>
      <c r="U113" s="51">
        <f t="shared" si="72"/>
        <v>0.65474201050138903</v>
      </c>
      <c r="V113" s="162">
        <f t="shared" si="71"/>
        <v>13906862</v>
      </c>
      <c r="AA113" s="272"/>
    </row>
    <row r="114" spans="1:27" x14ac:dyDescent="0.2">
      <c r="A114" s="1" t="s">
        <v>59</v>
      </c>
      <c r="B114" s="2" t="s">
        <v>59</v>
      </c>
      <c r="C114" s="2" t="s">
        <v>116</v>
      </c>
      <c r="D114" s="165" t="s">
        <v>59</v>
      </c>
      <c r="E114" s="165"/>
      <c r="F114" s="165" t="s">
        <v>117</v>
      </c>
      <c r="G114" s="92">
        <v>569224</v>
      </c>
      <c r="H114" s="167">
        <v>400110</v>
      </c>
      <c r="I114" s="167">
        <v>891625</v>
      </c>
      <c r="J114" s="167">
        <v>510030</v>
      </c>
      <c r="K114" s="167">
        <v>-629225</v>
      </c>
      <c r="L114" s="167">
        <v>245670</v>
      </c>
      <c r="M114" s="167">
        <v>423830</v>
      </c>
      <c r="N114" s="167"/>
      <c r="O114" s="167"/>
      <c r="P114" s="167"/>
      <c r="Q114" s="167"/>
      <c r="R114" s="167"/>
      <c r="S114" s="167">
        <f t="shared" si="70"/>
        <v>2411264</v>
      </c>
      <c r="T114" s="33">
        <v>9927427</v>
      </c>
      <c r="U114" s="51">
        <f t="shared" si="72"/>
        <v>0.24288911920480502</v>
      </c>
      <c r="V114" s="162">
        <f t="shared" si="71"/>
        <v>7516163</v>
      </c>
      <c r="AA114" s="272"/>
    </row>
    <row r="115" spans="1:27" x14ac:dyDescent="0.2">
      <c r="A115" s="1" t="s">
        <v>59</v>
      </c>
      <c r="B115" s="2" t="s">
        <v>59</v>
      </c>
      <c r="C115" s="2" t="s">
        <v>66</v>
      </c>
      <c r="D115" s="165" t="s">
        <v>59</v>
      </c>
      <c r="E115" s="165"/>
      <c r="F115" s="165" t="s">
        <v>118</v>
      </c>
      <c r="G115" s="92">
        <v>501530</v>
      </c>
      <c r="H115" s="33">
        <v>348404</v>
      </c>
      <c r="I115" s="33">
        <v>653013</v>
      </c>
      <c r="J115" s="33">
        <v>1253406</v>
      </c>
      <c r="K115" s="33">
        <v>731198</v>
      </c>
      <c r="L115" s="33">
        <v>875377</v>
      </c>
      <c r="M115" s="33">
        <v>526921</v>
      </c>
      <c r="N115" s="33"/>
      <c r="O115" s="33"/>
      <c r="P115" s="33"/>
      <c r="Q115" s="33"/>
      <c r="R115" s="33"/>
      <c r="S115" s="33">
        <f t="shared" si="70"/>
        <v>4889849</v>
      </c>
      <c r="T115" s="33">
        <v>14839885</v>
      </c>
      <c r="U115" s="51">
        <f t="shared" si="72"/>
        <v>0.32950720305447112</v>
      </c>
      <c r="V115" s="162">
        <f t="shared" si="71"/>
        <v>9950036</v>
      </c>
      <c r="AA115" s="272"/>
    </row>
    <row r="116" spans="1:27" ht="14.45" customHeight="1" x14ac:dyDescent="0.2">
      <c r="A116" s="1" t="s">
        <v>59</v>
      </c>
      <c r="B116" s="2" t="s">
        <v>59</v>
      </c>
      <c r="C116" s="2" t="s">
        <v>119</v>
      </c>
      <c r="D116" s="165" t="s">
        <v>59</v>
      </c>
      <c r="E116" s="165"/>
      <c r="F116" s="165" t="s">
        <v>120</v>
      </c>
      <c r="G116" s="92">
        <v>134960</v>
      </c>
      <c r="H116" s="33">
        <v>258960</v>
      </c>
      <c r="I116" s="33">
        <v>384142</v>
      </c>
      <c r="J116" s="33">
        <v>93794</v>
      </c>
      <c r="K116" s="33">
        <v>1126169</v>
      </c>
      <c r="L116" s="33">
        <v>241920</v>
      </c>
      <c r="M116" s="33">
        <v>1439079</v>
      </c>
      <c r="N116" s="33"/>
      <c r="O116" s="33"/>
      <c r="P116" s="33"/>
      <c r="Q116" s="33"/>
      <c r="R116" s="33"/>
      <c r="S116" s="33">
        <f t="shared" si="70"/>
        <v>3679024</v>
      </c>
      <c r="T116" s="33">
        <v>8155254</v>
      </c>
      <c r="U116" s="51">
        <f t="shared" si="72"/>
        <v>0.45112316550778186</v>
      </c>
      <c r="V116" s="162">
        <f t="shared" si="71"/>
        <v>4476230</v>
      </c>
      <c r="AA116" s="272"/>
    </row>
    <row r="117" spans="1:27" x14ac:dyDescent="0.2">
      <c r="A117" s="1" t="s">
        <v>59</v>
      </c>
      <c r="B117" s="2" t="s">
        <v>59</v>
      </c>
      <c r="C117" s="2" t="s">
        <v>121</v>
      </c>
      <c r="D117" s="165" t="s">
        <v>59</v>
      </c>
      <c r="E117" s="165"/>
      <c r="F117" s="165" t="s">
        <v>122</v>
      </c>
      <c r="G117" s="92">
        <v>271112</v>
      </c>
      <c r="H117" s="33">
        <v>293100</v>
      </c>
      <c r="I117" s="33">
        <v>399336</v>
      </c>
      <c r="J117" s="33">
        <v>651398</v>
      </c>
      <c r="K117" s="33">
        <v>1525820</v>
      </c>
      <c r="L117" s="33">
        <v>582856</v>
      </c>
      <c r="M117" s="33">
        <v>2163241</v>
      </c>
      <c r="N117" s="33"/>
      <c r="O117" s="33"/>
      <c r="P117" s="33"/>
      <c r="Q117" s="33"/>
      <c r="R117" s="33"/>
      <c r="S117" s="33">
        <f t="shared" si="70"/>
        <v>5886863</v>
      </c>
      <c r="T117" s="33">
        <v>16159800</v>
      </c>
      <c r="U117" s="51">
        <f t="shared" si="72"/>
        <v>0.3642905852795208</v>
      </c>
      <c r="V117" s="162">
        <f>+T117-S117</f>
        <v>10272937</v>
      </c>
      <c r="AA117" s="272"/>
    </row>
    <row r="118" spans="1:27" ht="14.45" customHeight="1" x14ac:dyDescent="0.2">
      <c r="A118" s="1" t="s">
        <v>59</v>
      </c>
      <c r="B118" s="2" t="s">
        <v>59</v>
      </c>
      <c r="C118" s="2" t="s">
        <v>70</v>
      </c>
      <c r="D118" s="165" t="s">
        <v>59</v>
      </c>
      <c r="E118" s="165"/>
      <c r="F118" s="165" t="s">
        <v>123</v>
      </c>
      <c r="G118" s="92">
        <v>153121</v>
      </c>
      <c r="H118" s="33">
        <v>2229105</v>
      </c>
      <c r="I118" s="33">
        <v>1436340</v>
      </c>
      <c r="J118" s="33">
        <v>3665932</v>
      </c>
      <c r="K118" s="33">
        <v>2219450</v>
      </c>
      <c r="L118" s="33">
        <v>2626940</v>
      </c>
      <c r="M118" s="33">
        <v>992350</v>
      </c>
      <c r="N118" s="33"/>
      <c r="O118" s="33"/>
      <c r="P118" s="33"/>
      <c r="Q118" s="33"/>
      <c r="R118" s="33"/>
      <c r="S118" s="33">
        <f t="shared" si="70"/>
        <v>13323238</v>
      </c>
      <c r="T118" s="33">
        <v>40438896</v>
      </c>
      <c r="U118" s="51">
        <f t="shared" si="72"/>
        <v>0.32946591815958576</v>
      </c>
      <c r="V118" s="162">
        <f t="shared" si="71"/>
        <v>27115658</v>
      </c>
      <c r="AA118" s="272"/>
    </row>
    <row r="119" spans="1:27" x14ac:dyDescent="0.2">
      <c r="A119" s="1">
        <v>22</v>
      </c>
      <c r="B119" s="2" t="s">
        <v>48</v>
      </c>
      <c r="C119" s="2" t="s">
        <v>59</v>
      </c>
      <c r="D119" s="165" t="s">
        <v>59</v>
      </c>
      <c r="E119" s="165"/>
      <c r="F119" s="3" t="s">
        <v>124</v>
      </c>
      <c r="G119" s="9">
        <f>SUM(G120:G128)</f>
        <v>230292958</v>
      </c>
      <c r="H119" s="9">
        <f t="shared" ref="H119:I119" si="73">SUM(H120:H128)</f>
        <v>458840944</v>
      </c>
      <c r="I119" s="9">
        <f t="shared" si="73"/>
        <v>506022053</v>
      </c>
      <c r="J119" s="9">
        <f t="shared" ref="J119:R119" si="74">SUM(J120:J128)</f>
        <v>735871007</v>
      </c>
      <c r="K119" s="9">
        <f t="shared" si="74"/>
        <v>320703051</v>
      </c>
      <c r="L119" s="9">
        <f t="shared" si="74"/>
        <v>750710396</v>
      </c>
      <c r="M119" s="9">
        <f t="shared" si="74"/>
        <v>567237511</v>
      </c>
      <c r="N119" s="9">
        <f t="shared" si="74"/>
        <v>0</v>
      </c>
      <c r="O119" s="9">
        <f t="shared" si="74"/>
        <v>0</v>
      </c>
      <c r="P119" s="9">
        <f t="shared" si="74"/>
        <v>0</v>
      </c>
      <c r="Q119" s="9">
        <f t="shared" si="74"/>
        <v>0</v>
      </c>
      <c r="R119" s="9">
        <f t="shared" si="74"/>
        <v>0</v>
      </c>
      <c r="S119" s="9">
        <f t="shared" ref="S119:T119" si="75">SUM(S120:S128)</f>
        <v>3569677920</v>
      </c>
      <c r="T119" s="135">
        <f t="shared" si="75"/>
        <v>6337974375</v>
      </c>
      <c r="U119" s="50">
        <f t="shared" si="72"/>
        <v>0.56322062993509658</v>
      </c>
      <c r="V119" s="48">
        <f>SUM(V120:V128)</f>
        <v>2768296455</v>
      </c>
      <c r="AA119" s="272"/>
    </row>
    <row r="120" spans="1:27" ht="14.45" customHeight="1" x14ac:dyDescent="0.2">
      <c r="A120" s="1" t="s">
        <v>59</v>
      </c>
      <c r="B120" s="2" t="s">
        <v>59</v>
      </c>
      <c r="C120" s="2" t="s">
        <v>28</v>
      </c>
      <c r="D120" s="165" t="s">
        <v>59</v>
      </c>
      <c r="E120" s="165"/>
      <c r="F120" s="165" t="s">
        <v>125</v>
      </c>
      <c r="G120" s="92">
        <v>203753126</v>
      </c>
      <c r="H120" s="33">
        <v>218326965</v>
      </c>
      <c r="I120" s="33">
        <v>235569046</v>
      </c>
      <c r="J120" s="33">
        <v>204141632</v>
      </c>
      <c r="K120" s="33">
        <v>195360696</v>
      </c>
      <c r="L120" s="33">
        <v>234839743</v>
      </c>
      <c r="M120" s="33">
        <v>252921264</v>
      </c>
      <c r="N120" s="33"/>
      <c r="O120" s="33"/>
      <c r="P120" s="33"/>
      <c r="Q120" s="33"/>
      <c r="R120" s="33"/>
      <c r="S120" s="33">
        <f>SUM(G120:R120)</f>
        <v>1544912472</v>
      </c>
      <c r="T120" s="33">
        <v>2667372207</v>
      </c>
      <c r="U120" s="51">
        <f t="shared" si="72"/>
        <v>0.57918893656673687</v>
      </c>
      <c r="V120" s="162">
        <f t="shared" ref="V120:V128" si="76">+T120-S120</f>
        <v>1122459735</v>
      </c>
      <c r="AA120" s="272"/>
    </row>
    <row r="121" spans="1:27" ht="14.45" customHeight="1" x14ac:dyDescent="0.2">
      <c r="A121" s="1" t="s">
        <v>59</v>
      </c>
      <c r="B121" s="2" t="s">
        <v>59</v>
      </c>
      <c r="C121" s="2" t="s">
        <v>32</v>
      </c>
      <c r="D121" s="165" t="s">
        <v>59</v>
      </c>
      <c r="E121" s="165"/>
      <c r="F121" s="165" t="s">
        <v>126</v>
      </c>
      <c r="G121" s="92">
        <v>19338283</v>
      </c>
      <c r="H121" s="33">
        <v>16529201</v>
      </c>
      <c r="I121" s="33">
        <v>23156509</v>
      </c>
      <c r="J121" s="33">
        <v>16531472</v>
      </c>
      <c r="K121" s="33">
        <v>21037963</v>
      </c>
      <c r="L121" s="33">
        <v>14855058</v>
      </c>
      <c r="M121" s="33">
        <v>20277751</v>
      </c>
      <c r="N121" s="33"/>
      <c r="O121" s="33"/>
      <c r="P121" s="33"/>
      <c r="Q121" s="33"/>
      <c r="R121" s="33"/>
      <c r="S121" s="33">
        <f t="shared" ref="S121:S128" si="77">SUM(G121:R121)</f>
        <v>131726237</v>
      </c>
      <c r="T121" s="33">
        <v>247712735</v>
      </c>
      <c r="U121" s="51">
        <f t="shared" si="72"/>
        <v>0.53177014496247033</v>
      </c>
      <c r="V121" s="162">
        <f t="shared" si="76"/>
        <v>115986498</v>
      </c>
      <c r="AA121" s="272"/>
    </row>
    <row r="122" spans="1:27" ht="14.45" customHeight="1" x14ac:dyDescent="0.2">
      <c r="A122" s="1" t="s">
        <v>59</v>
      </c>
      <c r="B122" s="2" t="s">
        <v>59</v>
      </c>
      <c r="C122" s="2" t="s">
        <v>63</v>
      </c>
      <c r="D122" s="165" t="s">
        <v>59</v>
      </c>
      <c r="E122" s="165"/>
      <c r="F122" s="165" t="s">
        <v>127</v>
      </c>
      <c r="G122" s="92">
        <v>1183250</v>
      </c>
      <c r="H122" s="33">
        <v>841200</v>
      </c>
      <c r="I122" s="33">
        <v>2218273</v>
      </c>
      <c r="J122" s="33">
        <v>4323762</v>
      </c>
      <c r="K122" s="33">
        <v>8348104</v>
      </c>
      <c r="L122" s="33">
        <v>11788887</v>
      </c>
      <c r="M122" s="33">
        <v>14800480</v>
      </c>
      <c r="N122" s="33"/>
      <c r="O122" s="33"/>
      <c r="P122" s="33"/>
      <c r="Q122" s="33"/>
      <c r="R122" s="33"/>
      <c r="S122" s="33">
        <f t="shared" si="77"/>
        <v>43503956</v>
      </c>
      <c r="T122" s="33">
        <v>87121016</v>
      </c>
      <c r="U122" s="51">
        <f t="shared" si="72"/>
        <v>0.4993508799300504</v>
      </c>
      <c r="V122" s="162">
        <f t="shared" si="76"/>
        <v>43617060</v>
      </c>
      <c r="AA122" s="272"/>
    </row>
    <row r="123" spans="1:27" ht="14.45" customHeight="1" x14ac:dyDescent="0.2">
      <c r="A123" s="1" t="s">
        <v>59</v>
      </c>
      <c r="B123" s="2" t="s">
        <v>59</v>
      </c>
      <c r="C123" s="2" t="s">
        <v>64</v>
      </c>
      <c r="D123" s="165" t="s">
        <v>59</v>
      </c>
      <c r="E123" s="165"/>
      <c r="F123" s="165" t="s">
        <v>128</v>
      </c>
      <c r="G123" s="92">
        <v>3385441</v>
      </c>
      <c r="H123" s="33">
        <v>4158064</v>
      </c>
      <c r="I123" s="33">
        <v>5829342</v>
      </c>
      <c r="J123" s="33">
        <v>2563191</v>
      </c>
      <c r="K123" s="33">
        <v>3251843</v>
      </c>
      <c r="L123" s="33">
        <v>2252616</v>
      </c>
      <c r="M123" s="33">
        <v>3597732</v>
      </c>
      <c r="N123" s="33"/>
      <c r="O123" s="33"/>
      <c r="P123" s="33"/>
      <c r="Q123" s="33"/>
      <c r="R123" s="33"/>
      <c r="S123" s="33">
        <f t="shared" si="77"/>
        <v>25038229</v>
      </c>
      <c r="T123" s="33">
        <v>61095957</v>
      </c>
      <c r="U123" s="51">
        <f t="shared" si="72"/>
        <v>0.40981809974758232</v>
      </c>
      <c r="V123" s="162">
        <f t="shared" si="76"/>
        <v>36057728</v>
      </c>
      <c r="AA123" s="272"/>
    </row>
    <row r="124" spans="1:27" x14ac:dyDescent="0.2">
      <c r="A124" s="1" t="s">
        <v>59</v>
      </c>
      <c r="B124" s="2" t="s">
        <v>59</v>
      </c>
      <c r="C124" s="2" t="s">
        <v>74</v>
      </c>
      <c r="D124" s="165" t="s">
        <v>59</v>
      </c>
      <c r="E124" s="165"/>
      <c r="F124" s="165" t="s">
        <v>129</v>
      </c>
      <c r="G124" s="92">
        <v>19980</v>
      </c>
      <c r="H124" s="33">
        <v>41914032</v>
      </c>
      <c r="I124" s="33">
        <v>41540719</v>
      </c>
      <c r="J124" s="33">
        <v>83687018</v>
      </c>
      <c r="K124" s="33">
        <v>19980</v>
      </c>
      <c r="L124" s="33">
        <v>84875465</v>
      </c>
      <c r="M124" s="33">
        <v>42989495</v>
      </c>
      <c r="N124" s="33"/>
      <c r="O124" s="33"/>
      <c r="P124" s="33"/>
      <c r="Q124" s="33"/>
      <c r="R124" s="33"/>
      <c r="S124" s="33">
        <f t="shared" si="77"/>
        <v>295046689</v>
      </c>
      <c r="T124" s="33">
        <v>510851131</v>
      </c>
      <c r="U124" s="51">
        <f t="shared" si="72"/>
        <v>0.57755904038509409</v>
      </c>
      <c r="V124" s="162">
        <f t="shared" si="76"/>
        <v>215804442</v>
      </c>
      <c r="AA124" s="272"/>
    </row>
    <row r="125" spans="1:27" x14ac:dyDescent="0.2">
      <c r="A125" s="1" t="s">
        <v>59</v>
      </c>
      <c r="B125" s="2" t="s">
        <v>59</v>
      </c>
      <c r="C125" s="2" t="s">
        <v>75</v>
      </c>
      <c r="D125" s="165" t="s">
        <v>59</v>
      </c>
      <c r="E125" s="165"/>
      <c r="F125" s="165" t="s">
        <v>130</v>
      </c>
      <c r="G125" s="92">
        <v>248710</v>
      </c>
      <c r="H125" s="33">
        <v>874496</v>
      </c>
      <c r="I125" s="33">
        <v>972738</v>
      </c>
      <c r="J125" s="33">
        <v>25099509</v>
      </c>
      <c r="K125" s="33">
        <v>55577711</v>
      </c>
      <c r="L125" s="33">
        <v>29026453</v>
      </c>
      <c r="M125" s="33">
        <v>34289303</v>
      </c>
      <c r="N125" s="33"/>
      <c r="O125" s="33"/>
      <c r="P125" s="33"/>
      <c r="Q125" s="33"/>
      <c r="R125" s="33"/>
      <c r="S125" s="33">
        <f t="shared" si="77"/>
        <v>146088920</v>
      </c>
      <c r="T125" s="33">
        <v>296809973</v>
      </c>
      <c r="U125" s="51">
        <f t="shared" si="72"/>
        <v>0.49219680364311746</v>
      </c>
      <c r="V125" s="162">
        <f t="shared" si="76"/>
        <v>150721053</v>
      </c>
      <c r="AA125" s="272"/>
    </row>
    <row r="126" spans="1:27" ht="14.45" customHeight="1" x14ac:dyDescent="0.2">
      <c r="A126" s="1" t="s">
        <v>59</v>
      </c>
      <c r="B126" s="2" t="s">
        <v>59</v>
      </c>
      <c r="C126" s="2" t="s">
        <v>76</v>
      </c>
      <c r="D126" s="165" t="s">
        <v>59</v>
      </c>
      <c r="E126" s="165"/>
      <c r="F126" s="165" t="s">
        <v>131</v>
      </c>
      <c r="G126" s="92">
        <v>2364168</v>
      </c>
      <c r="H126" s="33">
        <v>3367401</v>
      </c>
      <c r="I126" s="33">
        <v>4266532</v>
      </c>
      <c r="J126" s="33">
        <v>7617765</v>
      </c>
      <c r="K126" s="33">
        <v>2733646</v>
      </c>
      <c r="L126" s="33">
        <v>3801305</v>
      </c>
      <c r="M126" s="33">
        <v>4064664</v>
      </c>
      <c r="N126" s="33"/>
      <c r="O126" s="33"/>
      <c r="P126" s="33"/>
      <c r="Q126" s="33"/>
      <c r="R126" s="33"/>
      <c r="S126" s="33">
        <f t="shared" si="77"/>
        <v>28215481</v>
      </c>
      <c r="T126" s="33">
        <v>61451310</v>
      </c>
      <c r="U126" s="51">
        <f t="shared" si="72"/>
        <v>0.45915182280084832</v>
      </c>
      <c r="V126" s="162">
        <f t="shared" si="76"/>
        <v>33235829</v>
      </c>
      <c r="AA126" s="272"/>
    </row>
    <row r="127" spans="1:27" ht="14.45" customHeight="1" x14ac:dyDescent="0.2">
      <c r="A127" s="1" t="s">
        <v>59</v>
      </c>
      <c r="B127" s="2" t="s">
        <v>59</v>
      </c>
      <c r="C127" s="2" t="s">
        <v>65</v>
      </c>
      <c r="D127" s="165" t="s">
        <v>59</v>
      </c>
      <c r="E127" s="165"/>
      <c r="F127" s="165" t="s">
        <v>132</v>
      </c>
      <c r="G127" s="33">
        <v>0</v>
      </c>
      <c r="H127" s="33">
        <v>172829585</v>
      </c>
      <c r="I127" s="33">
        <v>192468894</v>
      </c>
      <c r="J127" s="33">
        <v>391906658</v>
      </c>
      <c r="K127" s="33">
        <v>34373108</v>
      </c>
      <c r="L127" s="33">
        <v>369270869</v>
      </c>
      <c r="M127" s="33">
        <v>194296822</v>
      </c>
      <c r="N127" s="33"/>
      <c r="O127" s="33"/>
      <c r="P127" s="33"/>
      <c r="Q127" s="33"/>
      <c r="R127" s="33"/>
      <c r="S127" s="33">
        <f t="shared" si="77"/>
        <v>1355145936</v>
      </c>
      <c r="T127" s="33">
        <v>2405560046</v>
      </c>
      <c r="U127" s="51">
        <f t="shared" si="72"/>
        <v>0.56333906037945558</v>
      </c>
      <c r="V127" s="162">
        <f t="shared" si="76"/>
        <v>1050414110</v>
      </c>
      <c r="AA127" s="272"/>
    </row>
    <row r="128" spans="1:27" ht="13.9" customHeight="1" x14ac:dyDescent="0.2">
      <c r="A128" s="1" t="s">
        <v>59</v>
      </c>
      <c r="B128" s="2" t="s">
        <v>59</v>
      </c>
      <c r="C128" s="2" t="s">
        <v>70</v>
      </c>
      <c r="D128" s="165" t="s">
        <v>59</v>
      </c>
      <c r="E128" s="165"/>
      <c r="F128" s="165" t="s">
        <v>123</v>
      </c>
      <c r="G128" s="167">
        <v>0</v>
      </c>
      <c r="H128" s="167">
        <v>0</v>
      </c>
      <c r="I128" s="167">
        <v>0</v>
      </c>
      <c r="J128" s="167">
        <v>0</v>
      </c>
      <c r="K128" s="167">
        <v>0</v>
      </c>
      <c r="L128" s="167">
        <v>0</v>
      </c>
      <c r="M128" s="167">
        <v>0</v>
      </c>
      <c r="N128" s="167"/>
      <c r="O128" s="167"/>
      <c r="P128" s="167"/>
      <c r="Q128" s="167"/>
      <c r="R128" s="167"/>
      <c r="S128" s="167">
        <f t="shared" si="77"/>
        <v>0</v>
      </c>
      <c r="T128" s="33">
        <v>0</v>
      </c>
      <c r="U128" s="51" t="s">
        <v>31</v>
      </c>
      <c r="V128" s="162">
        <f t="shared" si="76"/>
        <v>0</v>
      </c>
      <c r="AA128" s="272"/>
    </row>
    <row r="129" spans="1:27" ht="13.9" customHeight="1" x14ac:dyDescent="0.2">
      <c r="A129" s="1">
        <v>22</v>
      </c>
      <c r="B129" s="2" t="s">
        <v>50</v>
      </c>
      <c r="C129" s="2" t="s">
        <v>59</v>
      </c>
      <c r="D129" s="165" t="s">
        <v>59</v>
      </c>
      <c r="E129" s="165"/>
      <c r="F129" s="3" t="s">
        <v>133</v>
      </c>
      <c r="G129" s="9">
        <f t="shared" ref="G129:T129" si="78">SUM(G130:G136)</f>
        <v>27993033</v>
      </c>
      <c r="H129" s="9">
        <f t="shared" ref="H129:I129" si="79">SUM(H130:H136)</f>
        <v>269681370</v>
      </c>
      <c r="I129" s="9">
        <f t="shared" si="79"/>
        <v>216739722</v>
      </c>
      <c r="J129" s="9">
        <f t="shared" ref="J129:R129" si="80">SUM(J130:J136)</f>
        <v>228804607</v>
      </c>
      <c r="K129" s="9">
        <f t="shared" si="80"/>
        <v>172473717</v>
      </c>
      <c r="L129" s="9">
        <f t="shared" si="80"/>
        <v>311946363</v>
      </c>
      <c r="M129" s="9">
        <f t="shared" si="80"/>
        <v>183446405</v>
      </c>
      <c r="N129" s="9">
        <f t="shared" si="80"/>
        <v>0</v>
      </c>
      <c r="O129" s="9">
        <f t="shared" si="80"/>
        <v>0</v>
      </c>
      <c r="P129" s="9">
        <f t="shared" si="80"/>
        <v>0</v>
      </c>
      <c r="Q129" s="9">
        <f t="shared" si="80"/>
        <v>0</v>
      </c>
      <c r="R129" s="9">
        <f t="shared" si="80"/>
        <v>0</v>
      </c>
      <c r="S129" s="9">
        <f t="shared" si="78"/>
        <v>1411085217</v>
      </c>
      <c r="T129" s="135">
        <f t="shared" si="78"/>
        <v>4871510355</v>
      </c>
      <c r="U129" s="50">
        <f t="shared" ref="U129:U134" si="81">+S129/T129</f>
        <v>0.28966072412259092</v>
      </c>
      <c r="V129" s="48">
        <f>SUM(V130:V136)</f>
        <v>3460425138</v>
      </c>
      <c r="AA129" s="272"/>
    </row>
    <row r="130" spans="1:27" x14ac:dyDescent="0.2">
      <c r="A130" s="59" t="s">
        <v>59</v>
      </c>
      <c r="B130" s="57" t="s">
        <v>59</v>
      </c>
      <c r="C130" s="57" t="s">
        <v>28</v>
      </c>
      <c r="D130" s="173" t="s">
        <v>59</v>
      </c>
      <c r="E130" s="173"/>
      <c r="F130" s="173" t="s">
        <v>134</v>
      </c>
      <c r="G130" s="92">
        <v>26836072</v>
      </c>
      <c r="H130" s="167">
        <v>229544671</v>
      </c>
      <c r="I130" s="167">
        <v>204909232</v>
      </c>
      <c r="J130" s="167">
        <v>223138439</v>
      </c>
      <c r="K130" s="167">
        <v>162968351</v>
      </c>
      <c r="L130" s="167">
        <v>257117061</v>
      </c>
      <c r="M130" s="167">
        <v>146814043</v>
      </c>
      <c r="N130" s="167"/>
      <c r="O130" s="167"/>
      <c r="P130" s="167"/>
      <c r="Q130" s="167"/>
      <c r="R130" s="167"/>
      <c r="S130" s="167">
        <f t="shared" ref="S130:S136" si="82">SUM(G130:R130)</f>
        <v>1251327869</v>
      </c>
      <c r="T130" s="33">
        <v>4411808828</v>
      </c>
      <c r="U130" s="51">
        <f t="shared" si="81"/>
        <v>0.28363148037111641</v>
      </c>
      <c r="V130" s="166">
        <f t="shared" ref="V130:V136" si="83">+T130-S130</f>
        <v>3160480959</v>
      </c>
      <c r="AA130" s="272"/>
    </row>
    <row r="131" spans="1:27" x14ac:dyDescent="0.2">
      <c r="A131" s="59" t="s">
        <v>59</v>
      </c>
      <c r="B131" s="57" t="s">
        <v>59</v>
      </c>
      <c r="C131" s="57" t="s">
        <v>32</v>
      </c>
      <c r="D131" s="173" t="s">
        <v>59</v>
      </c>
      <c r="E131" s="173"/>
      <c r="F131" s="173" t="s">
        <v>135</v>
      </c>
      <c r="G131" s="92">
        <v>1108171</v>
      </c>
      <c r="H131" s="167">
        <v>5982590</v>
      </c>
      <c r="I131" s="167">
        <v>9296798</v>
      </c>
      <c r="J131" s="167">
        <v>3892367</v>
      </c>
      <c r="K131" s="167">
        <v>5053765</v>
      </c>
      <c r="L131" s="167">
        <v>2265488</v>
      </c>
      <c r="M131" s="167">
        <v>6556554</v>
      </c>
      <c r="N131" s="167"/>
      <c r="O131" s="167"/>
      <c r="P131" s="167"/>
      <c r="Q131" s="167"/>
      <c r="R131" s="167"/>
      <c r="S131" s="167">
        <f t="shared" si="82"/>
        <v>34155733</v>
      </c>
      <c r="T131" s="33">
        <v>52681455</v>
      </c>
      <c r="U131" s="51">
        <f t="shared" si="81"/>
        <v>0.6483445265511365</v>
      </c>
      <c r="V131" s="166">
        <f t="shared" si="83"/>
        <v>18525722</v>
      </c>
      <c r="AA131" s="272"/>
    </row>
    <row r="132" spans="1:27" x14ac:dyDescent="0.2">
      <c r="A132" s="1" t="s">
        <v>59</v>
      </c>
      <c r="B132" s="2" t="s">
        <v>59</v>
      </c>
      <c r="C132" s="2" t="s">
        <v>63</v>
      </c>
      <c r="D132" s="165" t="s">
        <v>59</v>
      </c>
      <c r="E132" s="165"/>
      <c r="F132" s="165" t="s">
        <v>136</v>
      </c>
      <c r="G132" s="92">
        <v>48790</v>
      </c>
      <c r="H132" s="167">
        <v>2848404</v>
      </c>
      <c r="I132" s="167">
        <v>879212</v>
      </c>
      <c r="J132" s="167">
        <v>1708801</v>
      </c>
      <c r="K132" s="167">
        <v>583823</v>
      </c>
      <c r="L132" s="167">
        <v>560714</v>
      </c>
      <c r="M132" s="167">
        <v>814196</v>
      </c>
      <c r="N132" s="167"/>
      <c r="O132" s="167"/>
      <c r="P132" s="167"/>
      <c r="Q132" s="167"/>
      <c r="R132" s="167"/>
      <c r="S132" s="167">
        <f t="shared" si="82"/>
        <v>7443940</v>
      </c>
      <c r="T132" s="33">
        <v>56873571</v>
      </c>
      <c r="U132" s="51">
        <f t="shared" si="81"/>
        <v>0.13088575007888989</v>
      </c>
      <c r="V132" s="162">
        <f t="shared" si="83"/>
        <v>49429631</v>
      </c>
      <c r="AA132" s="272"/>
    </row>
    <row r="133" spans="1:27" x14ac:dyDescent="0.2">
      <c r="A133" s="1" t="s">
        <v>59</v>
      </c>
      <c r="B133" s="2" t="s">
        <v>59</v>
      </c>
      <c r="C133" s="2" t="s">
        <v>64</v>
      </c>
      <c r="D133" s="165" t="s">
        <v>59</v>
      </c>
      <c r="E133" s="165"/>
      <c r="F133" s="165" t="s">
        <v>137</v>
      </c>
      <c r="G133" s="167">
        <v>0</v>
      </c>
      <c r="H133" s="167">
        <v>30892255</v>
      </c>
      <c r="I133" s="167">
        <v>238000</v>
      </c>
      <c r="J133" s="167">
        <v>444500</v>
      </c>
      <c r="K133" s="167">
        <v>-62100</v>
      </c>
      <c r="L133" s="167">
        <v>0</v>
      </c>
      <c r="M133" s="167">
        <v>27219420</v>
      </c>
      <c r="N133" s="167"/>
      <c r="O133" s="167"/>
      <c r="P133" s="167"/>
      <c r="Q133" s="167"/>
      <c r="R133" s="167"/>
      <c r="S133" s="167">
        <f t="shared" si="82"/>
        <v>58732075</v>
      </c>
      <c r="T133" s="33">
        <v>76925021</v>
      </c>
      <c r="U133" s="51">
        <f t="shared" si="81"/>
        <v>0.76349767912315547</v>
      </c>
      <c r="V133" s="162">
        <f t="shared" si="83"/>
        <v>18192946</v>
      </c>
      <c r="AA133" s="272"/>
    </row>
    <row r="134" spans="1:27" x14ac:dyDescent="0.2">
      <c r="A134" s="59" t="s">
        <v>59</v>
      </c>
      <c r="B134" s="57" t="s">
        <v>59</v>
      </c>
      <c r="C134" s="57" t="s">
        <v>75</v>
      </c>
      <c r="D134" s="173" t="s">
        <v>59</v>
      </c>
      <c r="E134" s="173"/>
      <c r="F134" s="173" t="s">
        <v>138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0</v>
      </c>
      <c r="M134" s="167">
        <v>0</v>
      </c>
      <c r="N134" s="167"/>
      <c r="O134" s="167"/>
      <c r="P134" s="167"/>
      <c r="Q134" s="167"/>
      <c r="R134" s="167"/>
      <c r="S134" s="167">
        <f t="shared" si="82"/>
        <v>0</v>
      </c>
      <c r="T134" s="33">
        <v>500000</v>
      </c>
      <c r="U134" s="51">
        <f t="shared" si="81"/>
        <v>0</v>
      </c>
      <c r="V134" s="166">
        <f t="shared" si="83"/>
        <v>500000</v>
      </c>
      <c r="AA134" s="272"/>
    </row>
    <row r="135" spans="1:27" x14ac:dyDescent="0.2">
      <c r="A135" s="1" t="s">
        <v>59</v>
      </c>
      <c r="B135" s="2" t="s">
        <v>59</v>
      </c>
      <c r="C135" s="2" t="s">
        <v>76</v>
      </c>
      <c r="D135" s="165" t="s">
        <v>59</v>
      </c>
      <c r="E135" s="165"/>
      <c r="F135" s="165" t="s">
        <v>139</v>
      </c>
      <c r="G135" s="167">
        <v>0</v>
      </c>
      <c r="H135" s="167">
        <v>413450</v>
      </c>
      <c r="I135" s="167">
        <v>416480</v>
      </c>
      <c r="J135" s="167">
        <v>-394500</v>
      </c>
      <c r="K135" s="167">
        <v>336090</v>
      </c>
      <c r="L135" s="167">
        <v>35800</v>
      </c>
      <c r="M135" s="167">
        <v>100000</v>
      </c>
      <c r="N135" s="167"/>
      <c r="O135" s="167"/>
      <c r="P135" s="167"/>
      <c r="Q135" s="167"/>
      <c r="R135" s="167"/>
      <c r="S135" s="167">
        <f t="shared" si="82"/>
        <v>907320</v>
      </c>
      <c r="T135" s="33">
        <v>5538650</v>
      </c>
      <c r="U135" s="51">
        <f t="shared" ref="U135:U136" si="84">+S135/T135</f>
        <v>0.1638160923690791</v>
      </c>
      <c r="V135" s="162">
        <f t="shared" si="83"/>
        <v>4631330</v>
      </c>
      <c r="AA135" s="272"/>
    </row>
    <row r="136" spans="1:27" ht="14.45" customHeight="1" x14ac:dyDescent="0.2">
      <c r="A136" s="1" t="s">
        <v>59</v>
      </c>
      <c r="B136" s="2" t="s">
        <v>59</v>
      </c>
      <c r="C136" s="2" t="s">
        <v>70</v>
      </c>
      <c r="D136" s="165" t="s">
        <v>59</v>
      </c>
      <c r="E136" s="165"/>
      <c r="F136" s="165" t="s">
        <v>123</v>
      </c>
      <c r="G136" s="167">
        <v>0</v>
      </c>
      <c r="H136" s="167">
        <v>0</v>
      </c>
      <c r="I136" s="167">
        <v>1000000</v>
      </c>
      <c r="J136" s="167">
        <v>15000</v>
      </c>
      <c r="K136" s="167">
        <v>3593788</v>
      </c>
      <c r="L136" s="167">
        <v>51967300</v>
      </c>
      <c r="M136" s="167">
        <v>1942192</v>
      </c>
      <c r="N136" s="167"/>
      <c r="O136" s="167"/>
      <c r="P136" s="167"/>
      <c r="Q136" s="167"/>
      <c r="R136" s="167"/>
      <c r="S136" s="167">
        <f t="shared" si="82"/>
        <v>58518280</v>
      </c>
      <c r="T136" s="33">
        <v>267182830</v>
      </c>
      <c r="U136" s="51">
        <f t="shared" si="84"/>
        <v>0.21901961289952651</v>
      </c>
      <c r="V136" s="162">
        <f t="shared" si="83"/>
        <v>208664550</v>
      </c>
      <c r="AA136" s="272"/>
    </row>
    <row r="137" spans="1:27" x14ac:dyDescent="0.2">
      <c r="A137" s="1">
        <v>22</v>
      </c>
      <c r="B137" s="2" t="s">
        <v>140</v>
      </c>
      <c r="C137" s="2" t="s">
        <v>59</v>
      </c>
      <c r="D137" s="165" t="s">
        <v>59</v>
      </c>
      <c r="E137" s="165"/>
      <c r="F137" s="3" t="s">
        <v>141</v>
      </c>
      <c r="G137" s="9">
        <f t="shared" ref="G137:T137" si="85">SUM(G138:G141)</f>
        <v>1840519</v>
      </c>
      <c r="H137" s="9">
        <f t="shared" ref="H137:I137" si="86">SUM(H138:H141)</f>
        <v>4807249</v>
      </c>
      <c r="I137" s="9">
        <f t="shared" si="86"/>
        <v>2143912</v>
      </c>
      <c r="J137" s="9">
        <f t="shared" ref="J137:R137" si="87">SUM(J138:J141)</f>
        <v>8698364</v>
      </c>
      <c r="K137" s="9">
        <f t="shared" si="87"/>
        <v>11468889</v>
      </c>
      <c r="L137" s="9">
        <f t="shared" si="87"/>
        <v>4689158</v>
      </c>
      <c r="M137" s="9">
        <f t="shared" si="87"/>
        <v>7397177</v>
      </c>
      <c r="N137" s="9">
        <f t="shared" si="87"/>
        <v>0</v>
      </c>
      <c r="O137" s="9">
        <f t="shared" si="87"/>
        <v>0</v>
      </c>
      <c r="P137" s="9">
        <f t="shared" si="87"/>
        <v>0</v>
      </c>
      <c r="Q137" s="9">
        <f t="shared" si="87"/>
        <v>0</v>
      </c>
      <c r="R137" s="9">
        <f t="shared" si="87"/>
        <v>0</v>
      </c>
      <c r="S137" s="9">
        <f t="shared" si="85"/>
        <v>41045268</v>
      </c>
      <c r="T137" s="135">
        <f t="shared" si="85"/>
        <v>167366000</v>
      </c>
      <c r="U137" s="50">
        <f t="shared" ref="U137:U177" si="88">+S137/T137</f>
        <v>0.24524257017554341</v>
      </c>
      <c r="V137" s="48">
        <f>SUM(V138:V141)</f>
        <v>126320732</v>
      </c>
      <c r="AA137" s="272"/>
    </row>
    <row r="138" spans="1:27" ht="14.45" customHeight="1" x14ac:dyDescent="0.2">
      <c r="A138" s="1" t="s">
        <v>59</v>
      </c>
      <c r="B138" s="2" t="s">
        <v>59</v>
      </c>
      <c r="C138" s="2" t="s">
        <v>28</v>
      </c>
      <c r="D138" s="165" t="s">
        <v>59</v>
      </c>
      <c r="E138" s="165"/>
      <c r="F138" s="165" t="s">
        <v>142</v>
      </c>
      <c r="G138" s="92">
        <v>1483519</v>
      </c>
      <c r="H138" s="33">
        <v>4690629</v>
      </c>
      <c r="I138" s="33">
        <v>2143912</v>
      </c>
      <c r="J138" s="33">
        <v>8698364</v>
      </c>
      <c r="K138" s="33">
        <v>11468889</v>
      </c>
      <c r="L138" s="33">
        <v>4546358</v>
      </c>
      <c r="M138" s="33">
        <v>7397177</v>
      </c>
      <c r="N138" s="33"/>
      <c r="O138" s="33"/>
      <c r="P138" s="33"/>
      <c r="Q138" s="33"/>
      <c r="R138" s="33"/>
      <c r="S138" s="33">
        <f>SUM(G138:R138)</f>
        <v>40428848</v>
      </c>
      <c r="T138" s="33">
        <v>163392790</v>
      </c>
      <c r="U138" s="51">
        <f t="shared" si="88"/>
        <v>0.24743348834425313</v>
      </c>
      <c r="V138" s="162">
        <f>+T138-S138</f>
        <v>122963942</v>
      </c>
      <c r="AA138" s="272"/>
    </row>
    <row r="139" spans="1:27" x14ac:dyDescent="0.2">
      <c r="A139" s="1" t="s">
        <v>59</v>
      </c>
      <c r="B139" s="2" t="s">
        <v>59</v>
      </c>
      <c r="C139" s="2" t="s">
        <v>32</v>
      </c>
      <c r="D139" s="165" t="s">
        <v>59</v>
      </c>
      <c r="E139" s="165"/>
      <c r="F139" s="165" t="s">
        <v>143</v>
      </c>
      <c r="G139" s="167">
        <v>0</v>
      </c>
      <c r="H139" s="167">
        <v>0</v>
      </c>
      <c r="I139" s="167">
        <v>0</v>
      </c>
      <c r="J139" s="167">
        <v>0</v>
      </c>
      <c r="K139" s="167">
        <v>0</v>
      </c>
      <c r="L139" s="167">
        <v>0</v>
      </c>
      <c r="M139" s="167">
        <v>0</v>
      </c>
      <c r="N139" s="167"/>
      <c r="O139" s="167"/>
      <c r="P139" s="167"/>
      <c r="Q139" s="167"/>
      <c r="R139" s="167"/>
      <c r="S139" s="167">
        <f>SUM(G139:R139)</f>
        <v>0</v>
      </c>
      <c r="T139" s="33">
        <v>2000000</v>
      </c>
      <c r="U139" s="51">
        <f t="shared" si="88"/>
        <v>0</v>
      </c>
      <c r="V139" s="162">
        <f t="shared" ref="V139:V141" si="89">+T139-S139</f>
        <v>2000000</v>
      </c>
      <c r="AA139" s="272"/>
    </row>
    <row r="140" spans="1:27" x14ac:dyDescent="0.2">
      <c r="A140" s="1" t="s">
        <v>59</v>
      </c>
      <c r="B140" s="2" t="s">
        <v>59</v>
      </c>
      <c r="C140" s="2" t="s">
        <v>63</v>
      </c>
      <c r="D140" s="165" t="s">
        <v>59</v>
      </c>
      <c r="E140" s="165"/>
      <c r="F140" s="165" t="s">
        <v>144</v>
      </c>
      <c r="G140" s="167">
        <v>0</v>
      </c>
      <c r="H140" s="167">
        <v>0</v>
      </c>
      <c r="I140" s="167">
        <v>0</v>
      </c>
      <c r="J140" s="167">
        <v>0</v>
      </c>
      <c r="K140" s="167">
        <v>0</v>
      </c>
      <c r="L140" s="167">
        <v>0</v>
      </c>
      <c r="M140" s="167">
        <v>0</v>
      </c>
      <c r="N140" s="167"/>
      <c r="O140" s="167"/>
      <c r="P140" s="167"/>
      <c r="Q140" s="167"/>
      <c r="R140" s="167"/>
      <c r="S140" s="167">
        <f>SUM(G140:R140)</f>
        <v>0</v>
      </c>
      <c r="T140" s="33">
        <v>0</v>
      </c>
      <c r="U140" s="49" t="s">
        <v>31</v>
      </c>
      <c r="V140" s="162">
        <f t="shared" si="89"/>
        <v>0</v>
      </c>
      <c r="AA140" s="272"/>
    </row>
    <row r="141" spans="1:27" ht="14.45" customHeight="1" x14ac:dyDescent="0.2">
      <c r="A141" s="1" t="s">
        <v>59</v>
      </c>
      <c r="B141" s="2" t="s">
        <v>59</v>
      </c>
      <c r="C141" s="2" t="s">
        <v>70</v>
      </c>
      <c r="D141" s="165" t="s">
        <v>59</v>
      </c>
      <c r="E141" s="165"/>
      <c r="F141" s="165" t="s">
        <v>123</v>
      </c>
      <c r="G141" s="33">
        <v>357000</v>
      </c>
      <c r="H141" s="33">
        <v>116620</v>
      </c>
      <c r="I141" s="33">
        <v>0</v>
      </c>
      <c r="J141" s="33">
        <v>0</v>
      </c>
      <c r="K141" s="33">
        <v>0</v>
      </c>
      <c r="L141" s="33">
        <v>142800</v>
      </c>
      <c r="M141" s="33">
        <v>0</v>
      </c>
      <c r="N141" s="33"/>
      <c r="O141" s="33"/>
      <c r="P141" s="33"/>
      <c r="Q141" s="33"/>
      <c r="R141" s="33"/>
      <c r="S141" s="33">
        <f>SUM(G141:R141)</f>
        <v>616420</v>
      </c>
      <c r="T141" s="33">
        <v>1973210</v>
      </c>
      <c r="U141" s="51">
        <f t="shared" si="88"/>
        <v>0.31239452465779111</v>
      </c>
      <c r="V141" s="162">
        <f t="shared" si="89"/>
        <v>1356790</v>
      </c>
      <c r="AA141" s="272"/>
    </row>
    <row r="142" spans="1:27" ht="13.9" customHeight="1" x14ac:dyDescent="0.2">
      <c r="A142" s="1">
        <v>22</v>
      </c>
      <c r="B142" s="2" t="s">
        <v>24</v>
      </c>
      <c r="C142" s="2" t="s">
        <v>59</v>
      </c>
      <c r="D142" s="165" t="s">
        <v>59</v>
      </c>
      <c r="E142" s="165"/>
      <c r="F142" s="3" t="s">
        <v>145</v>
      </c>
      <c r="G142" s="9">
        <f t="shared" ref="G142:T142" si="90">SUM(G143:G149)</f>
        <v>608654940</v>
      </c>
      <c r="H142" s="9">
        <f t="shared" ref="H142:I142" si="91">SUM(H143:H149)</f>
        <v>1363205219</v>
      </c>
      <c r="I142" s="9">
        <f t="shared" si="91"/>
        <v>1523616560</v>
      </c>
      <c r="J142" s="9">
        <f t="shared" ref="J142:R142" si="92">SUM(J143:J149)</f>
        <v>1194429287</v>
      </c>
      <c r="K142" s="9">
        <f t="shared" si="92"/>
        <v>1419121287</v>
      </c>
      <c r="L142" s="9">
        <f t="shared" si="92"/>
        <v>1554848599</v>
      </c>
      <c r="M142" s="9">
        <f t="shared" si="92"/>
        <v>1246594548</v>
      </c>
      <c r="N142" s="9">
        <f t="shared" si="92"/>
        <v>0</v>
      </c>
      <c r="O142" s="9">
        <f t="shared" si="92"/>
        <v>0</v>
      </c>
      <c r="P142" s="9">
        <f t="shared" si="92"/>
        <v>0</v>
      </c>
      <c r="Q142" s="9">
        <f t="shared" si="92"/>
        <v>0</v>
      </c>
      <c r="R142" s="9">
        <f t="shared" si="92"/>
        <v>0</v>
      </c>
      <c r="S142" s="9">
        <f t="shared" si="90"/>
        <v>8910470440</v>
      </c>
      <c r="T142" s="135">
        <f t="shared" si="90"/>
        <v>17571172028</v>
      </c>
      <c r="U142" s="50">
        <f t="shared" si="88"/>
        <v>0.50710734752360254</v>
      </c>
      <c r="V142" s="48">
        <f>SUM(V143:V149)</f>
        <v>8660701588</v>
      </c>
      <c r="AA142" s="272"/>
    </row>
    <row r="143" spans="1:27" ht="14.45" customHeight="1" x14ac:dyDescent="0.2">
      <c r="A143" s="1" t="s">
        <v>59</v>
      </c>
      <c r="B143" s="2" t="s">
        <v>59</v>
      </c>
      <c r="C143" s="2" t="s">
        <v>28</v>
      </c>
      <c r="D143" s="165" t="s">
        <v>59</v>
      </c>
      <c r="E143" s="165"/>
      <c r="F143" s="165" t="s">
        <v>146</v>
      </c>
      <c r="G143" s="92">
        <v>201862874</v>
      </c>
      <c r="H143" s="33">
        <v>376752932</v>
      </c>
      <c r="I143" s="33">
        <v>348597917</v>
      </c>
      <c r="J143" s="33">
        <v>335360272</v>
      </c>
      <c r="K143" s="33">
        <v>334841871</v>
      </c>
      <c r="L143" s="33">
        <v>427944465</v>
      </c>
      <c r="M143" s="33">
        <v>328185084</v>
      </c>
      <c r="N143" s="33"/>
      <c r="O143" s="33"/>
      <c r="P143" s="33"/>
      <c r="Q143" s="33"/>
      <c r="R143" s="33"/>
      <c r="S143" s="33">
        <f t="shared" ref="S143:S149" si="93">SUM(G143:R143)</f>
        <v>2353545415</v>
      </c>
      <c r="T143" s="33">
        <v>4526923659</v>
      </c>
      <c r="U143" s="51">
        <f t="shared" si="88"/>
        <v>0.519899515053872</v>
      </c>
      <c r="V143" s="162">
        <f t="shared" ref="V143:V149" si="94">+T143-S143</f>
        <v>2173378244</v>
      </c>
      <c r="AA143" s="272"/>
    </row>
    <row r="144" spans="1:27" ht="14.45" customHeight="1" x14ac:dyDescent="0.2">
      <c r="A144" s="1" t="s">
        <v>59</v>
      </c>
      <c r="B144" s="2" t="s">
        <v>59</v>
      </c>
      <c r="C144" s="2" t="s">
        <v>32</v>
      </c>
      <c r="D144" s="165" t="s">
        <v>59</v>
      </c>
      <c r="E144" s="165"/>
      <c r="F144" s="165" t="s">
        <v>147</v>
      </c>
      <c r="G144" s="92">
        <v>303601547</v>
      </c>
      <c r="H144" s="33">
        <v>658015434</v>
      </c>
      <c r="I144" s="33">
        <v>750887605</v>
      </c>
      <c r="J144" s="33">
        <v>474040674</v>
      </c>
      <c r="K144" s="33">
        <v>719502459</v>
      </c>
      <c r="L144" s="33">
        <v>725174364</v>
      </c>
      <c r="M144" s="33">
        <v>538880639</v>
      </c>
      <c r="N144" s="33"/>
      <c r="O144" s="33"/>
      <c r="P144" s="33"/>
      <c r="Q144" s="33"/>
      <c r="R144" s="33"/>
      <c r="S144" s="33">
        <f t="shared" si="93"/>
        <v>4170102722</v>
      </c>
      <c r="T144" s="33">
        <v>7983987657</v>
      </c>
      <c r="U144" s="51">
        <f t="shared" si="88"/>
        <v>0.522308262631624</v>
      </c>
      <c r="V144" s="162">
        <f t="shared" si="94"/>
        <v>3813884935</v>
      </c>
      <c r="AA144" s="272"/>
    </row>
    <row r="145" spans="1:30" x14ac:dyDescent="0.2">
      <c r="A145" s="1" t="s">
        <v>59</v>
      </c>
      <c r="B145" s="2" t="s">
        <v>59</v>
      </c>
      <c r="C145" s="2" t="s">
        <v>63</v>
      </c>
      <c r="D145" s="165" t="s">
        <v>59</v>
      </c>
      <c r="E145" s="165"/>
      <c r="F145" s="165" t="s">
        <v>148</v>
      </c>
      <c r="G145" s="92">
        <v>3780467</v>
      </c>
      <c r="H145" s="33">
        <v>6054527</v>
      </c>
      <c r="I145" s="33">
        <v>8574654</v>
      </c>
      <c r="J145" s="33">
        <v>5546934</v>
      </c>
      <c r="K145" s="33">
        <v>6920170</v>
      </c>
      <c r="L145" s="33">
        <v>5536802</v>
      </c>
      <c r="M145" s="33">
        <v>6248237</v>
      </c>
      <c r="N145" s="33"/>
      <c r="O145" s="33"/>
      <c r="P145" s="33"/>
      <c r="Q145" s="33"/>
      <c r="R145" s="33"/>
      <c r="S145" s="33">
        <f t="shared" si="93"/>
        <v>42661791</v>
      </c>
      <c r="T145" s="33">
        <v>89604895</v>
      </c>
      <c r="U145" s="51">
        <f t="shared" si="88"/>
        <v>0.47611004956816255</v>
      </c>
      <c r="V145" s="162">
        <f t="shared" si="94"/>
        <v>46943104</v>
      </c>
      <c r="AA145" s="272"/>
    </row>
    <row r="146" spans="1:30" ht="14.45" customHeight="1" x14ac:dyDescent="0.2">
      <c r="A146" s="1" t="s">
        <v>59</v>
      </c>
      <c r="B146" s="2" t="s">
        <v>59</v>
      </c>
      <c r="C146" s="2" t="s">
        <v>76</v>
      </c>
      <c r="D146" s="165" t="s">
        <v>59</v>
      </c>
      <c r="E146" s="165"/>
      <c r="F146" s="165" t="s">
        <v>149</v>
      </c>
      <c r="G146" s="92">
        <v>55428373</v>
      </c>
      <c r="H146" s="33">
        <v>78522032</v>
      </c>
      <c r="I146" s="33">
        <v>158770256</v>
      </c>
      <c r="J146" s="33">
        <v>120064231</v>
      </c>
      <c r="K146" s="33">
        <v>103993185</v>
      </c>
      <c r="L146" s="33">
        <v>115681744</v>
      </c>
      <c r="M146" s="33">
        <v>123886959</v>
      </c>
      <c r="N146" s="33"/>
      <c r="O146" s="33"/>
      <c r="P146" s="33"/>
      <c r="Q146" s="33"/>
      <c r="R146" s="33"/>
      <c r="S146" s="33">
        <f>SUM(G146:R146)</f>
        <v>756346780</v>
      </c>
      <c r="T146" s="33">
        <v>1571033239</v>
      </c>
      <c r="U146" s="51">
        <f>+S146/T146</f>
        <v>0.48143270379271713</v>
      </c>
      <c r="V146" s="162">
        <f>+T146-S146</f>
        <v>814686459</v>
      </c>
      <c r="AA146" s="272"/>
    </row>
    <row r="147" spans="1:30" ht="14.45" customHeight="1" x14ac:dyDescent="0.2">
      <c r="A147" s="1" t="s">
        <v>59</v>
      </c>
      <c r="B147" s="2" t="s">
        <v>59</v>
      </c>
      <c r="C147" s="2" t="s">
        <v>65</v>
      </c>
      <c r="D147" s="165" t="s">
        <v>59</v>
      </c>
      <c r="E147" s="165"/>
      <c r="F147" s="165" t="s">
        <v>150</v>
      </c>
      <c r="G147" s="92">
        <v>4749000</v>
      </c>
      <c r="H147" s="167">
        <v>10431437</v>
      </c>
      <c r="I147" s="167">
        <v>8955044</v>
      </c>
      <c r="J147" s="167">
        <v>9184700</v>
      </c>
      <c r="K147" s="167">
        <v>7417883</v>
      </c>
      <c r="L147" s="167">
        <v>9499700</v>
      </c>
      <c r="M147" s="167">
        <v>5976700</v>
      </c>
      <c r="N147" s="167"/>
      <c r="O147" s="167"/>
      <c r="P147" s="167"/>
      <c r="Q147" s="167"/>
      <c r="R147" s="167"/>
      <c r="S147" s="167">
        <f t="shared" si="93"/>
        <v>56214464</v>
      </c>
      <c r="T147" s="33">
        <v>168485012</v>
      </c>
      <c r="U147" s="51">
        <f t="shared" si="88"/>
        <v>0.33364667475585308</v>
      </c>
      <c r="V147" s="162">
        <f>+T147-S147</f>
        <v>112270548</v>
      </c>
      <c r="AA147" s="272"/>
    </row>
    <row r="148" spans="1:30" ht="14.45" customHeight="1" x14ac:dyDescent="0.2">
      <c r="A148" s="1" t="s">
        <v>59</v>
      </c>
      <c r="B148" s="2" t="s">
        <v>59</v>
      </c>
      <c r="C148" s="2" t="s">
        <v>81</v>
      </c>
      <c r="D148" s="165" t="s">
        <v>59</v>
      </c>
      <c r="E148" s="165"/>
      <c r="F148" s="165" t="s">
        <v>151</v>
      </c>
      <c r="G148" s="92">
        <v>971728</v>
      </c>
      <c r="H148" s="33">
        <v>1375155</v>
      </c>
      <c r="I148" s="33">
        <v>1384358</v>
      </c>
      <c r="J148" s="33">
        <v>2511707</v>
      </c>
      <c r="K148" s="33">
        <v>4026775</v>
      </c>
      <c r="L148" s="33">
        <v>771773</v>
      </c>
      <c r="M148" s="33">
        <v>1168484</v>
      </c>
      <c r="N148" s="33"/>
      <c r="O148" s="33"/>
      <c r="P148" s="33"/>
      <c r="Q148" s="33"/>
      <c r="R148" s="33"/>
      <c r="S148" s="33">
        <f t="shared" si="93"/>
        <v>12209980</v>
      </c>
      <c r="T148" s="33">
        <v>22673281</v>
      </c>
      <c r="U148" s="51">
        <f t="shared" si="88"/>
        <v>0.53851844380175939</v>
      </c>
      <c r="V148" s="162">
        <f t="shared" si="94"/>
        <v>10463301</v>
      </c>
      <c r="AA148" s="272"/>
    </row>
    <row r="149" spans="1:30" ht="14.45" customHeight="1" x14ac:dyDescent="0.2">
      <c r="A149" s="1" t="s">
        <v>59</v>
      </c>
      <c r="B149" s="2" t="s">
        <v>59</v>
      </c>
      <c r="C149" s="2" t="s">
        <v>70</v>
      </c>
      <c r="D149" s="165" t="s">
        <v>59</v>
      </c>
      <c r="E149" s="165"/>
      <c r="F149" s="165" t="s">
        <v>38</v>
      </c>
      <c r="G149" s="92">
        <v>38260951</v>
      </c>
      <c r="H149" s="33">
        <v>232053702</v>
      </c>
      <c r="I149" s="33">
        <v>246446726</v>
      </c>
      <c r="J149" s="33">
        <v>247720769</v>
      </c>
      <c r="K149" s="33">
        <v>242418944</v>
      </c>
      <c r="L149" s="33">
        <v>270239751</v>
      </c>
      <c r="M149" s="33">
        <v>242248445</v>
      </c>
      <c r="N149" s="33"/>
      <c r="O149" s="33"/>
      <c r="P149" s="33"/>
      <c r="Q149" s="33"/>
      <c r="R149" s="33"/>
      <c r="S149" s="33">
        <f t="shared" si="93"/>
        <v>1519389288</v>
      </c>
      <c r="T149" s="33">
        <v>3208464285</v>
      </c>
      <c r="U149" s="51">
        <f t="shared" si="88"/>
        <v>0.47355655324054824</v>
      </c>
      <c r="V149" s="162">
        <f t="shared" si="94"/>
        <v>1689074997</v>
      </c>
      <c r="AA149" s="272"/>
    </row>
    <row r="150" spans="1:30" ht="14.45" customHeight="1" x14ac:dyDescent="0.2">
      <c r="A150" s="1">
        <v>22</v>
      </c>
      <c r="B150" s="2" t="s">
        <v>39</v>
      </c>
      <c r="C150" s="2" t="s">
        <v>59</v>
      </c>
      <c r="D150" s="165" t="s">
        <v>59</v>
      </c>
      <c r="E150" s="165"/>
      <c r="F150" s="3" t="s">
        <v>152</v>
      </c>
      <c r="G150" s="9">
        <f t="shared" ref="G150:T150" si="95">SUM(G151:G157)</f>
        <v>576410728</v>
      </c>
      <c r="H150" s="9">
        <f t="shared" ref="H150:I150" si="96">SUM(H151:H157)</f>
        <v>1044314706</v>
      </c>
      <c r="I150" s="9">
        <f t="shared" si="96"/>
        <v>949182047</v>
      </c>
      <c r="J150" s="9">
        <f t="shared" ref="J150:R150" si="97">SUM(J151:J157)</f>
        <v>1225948035</v>
      </c>
      <c r="K150" s="9">
        <f t="shared" si="97"/>
        <v>1171611276</v>
      </c>
      <c r="L150" s="9">
        <f t="shared" si="97"/>
        <v>1061372592</v>
      </c>
      <c r="M150" s="9">
        <f t="shared" si="97"/>
        <v>872446540</v>
      </c>
      <c r="N150" s="9">
        <f t="shared" si="97"/>
        <v>0</v>
      </c>
      <c r="O150" s="9">
        <f t="shared" si="97"/>
        <v>0</v>
      </c>
      <c r="P150" s="9"/>
      <c r="Q150" s="9">
        <f t="shared" si="97"/>
        <v>0</v>
      </c>
      <c r="R150" s="9">
        <f t="shared" si="97"/>
        <v>0</v>
      </c>
      <c r="S150" s="9">
        <f t="shared" si="95"/>
        <v>6901285924</v>
      </c>
      <c r="T150" s="135">
        <f t="shared" si="95"/>
        <v>13122793828</v>
      </c>
      <c r="U150" s="50">
        <f t="shared" si="88"/>
        <v>0.52590065914735185</v>
      </c>
      <c r="V150" s="48">
        <f>SUM(V151:V157)</f>
        <v>6221507904</v>
      </c>
      <c r="AA150" s="272"/>
    </row>
    <row r="151" spans="1:30" ht="14.45" customHeight="1" x14ac:dyDescent="0.2">
      <c r="A151" s="1" t="s">
        <v>59</v>
      </c>
      <c r="B151" s="2" t="s">
        <v>59</v>
      </c>
      <c r="C151" s="2" t="s">
        <v>28</v>
      </c>
      <c r="D151" s="165" t="s">
        <v>59</v>
      </c>
      <c r="E151" s="165"/>
      <c r="F151" s="165" t="s">
        <v>153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/>
      <c r="O151" s="33"/>
      <c r="P151" s="33"/>
      <c r="Q151" s="33"/>
      <c r="R151" s="33"/>
      <c r="S151" s="33">
        <f t="shared" ref="S151:S157" si="98">SUM(G151:R151)</f>
        <v>0</v>
      </c>
      <c r="T151" s="33">
        <v>0</v>
      </c>
      <c r="U151" s="51" t="s">
        <v>31</v>
      </c>
      <c r="V151" s="162">
        <f t="shared" ref="V151:V157" si="99">+T151-S151</f>
        <v>0</v>
      </c>
      <c r="AA151" s="272"/>
    </row>
    <row r="152" spans="1:30" ht="14.45" customHeight="1" x14ac:dyDescent="0.2">
      <c r="A152" s="1" t="s">
        <v>59</v>
      </c>
      <c r="B152" s="2" t="s">
        <v>59</v>
      </c>
      <c r="C152" s="2" t="s">
        <v>32</v>
      </c>
      <c r="D152" s="165" t="s">
        <v>59</v>
      </c>
      <c r="E152" s="165"/>
      <c r="F152" s="165" t="s">
        <v>154</v>
      </c>
      <c r="G152" s="92">
        <v>461940934</v>
      </c>
      <c r="H152" s="33">
        <v>430691890</v>
      </c>
      <c r="I152" s="33">
        <v>498831818</v>
      </c>
      <c r="J152" s="33">
        <v>385993182</v>
      </c>
      <c r="K152" s="33">
        <v>488958494</v>
      </c>
      <c r="L152" s="33">
        <v>414934897</v>
      </c>
      <c r="M152" s="33">
        <v>407534698</v>
      </c>
      <c r="N152" s="33"/>
      <c r="O152" s="33"/>
      <c r="P152" s="33"/>
      <c r="Q152" s="33"/>
      <c r="R152" s="33"/>
      <c r="S152" s="33">
        <f t="shared" si="98"/>
        <v>3088885913</v>
      </c>
      <c r="T152" s="33">
        <v>4949436883</v>
      </c>
      <c r="U152" s="51">
        <f t="shared" si="88"/>
        <v>0.62408835308305521</v>
      </c>
      <c r="V152" s="162">
        <f t="shared" si="99"/>
        <v>1860550970</v>
      </c>
      <c r="AA152" s="272"/>
    </row>
    <row r="153" spans="1:30" x14ac:dyDescent="0.2">
      <c r="A153" s="1" t="s">
        <v>59</v>
      </c>
      <c r="B153" s="2" t="s">
        <v>59</v>
      </c>
      <c r="C153" s="2" t="s">
        <v>63</v>
      </c>
      <c r="D153" s="165" t="s">
        <v>59</v>
      </c>
      <c r="E153" s="165"/>
      <c r="F153" s="165" t="s">
        <v>155</v>
      </c>
      <c r="G153" s="92">
        <v>98275836</v>
      </c>
      <c r="H153" s="33">
        <v>97301875</v>
      </c>
      <c r="I153" s="33">
        <v>123627219</v>
      </c>
      <c r="J153" s="33">
        <v>107582692</v>
      </c>
      <c r="K153" s="33">
        <v>146325308</v>
      </c>
      <c r="L153" s="33">
        <v>107476030</v>
      </c>
      <c r="M153" s="33">
        <v>133033058</v>
      </c>
      <c r="N153" s="33"/>
      <c r="O153" s="33"/>
      <c r="P153" s="33"/>
      <c r="Q153" s="33"/>
      <c r="R153" s="33"/>
      <c r="S153" s="33">
        <f t="shared" si="98"/>
        <v>813622018</v>
      </c>
      <c r="T153" s="33">
        <v>1484513945</v>
      </c>
      <c r="U153" s="51">
        <f t="shared" si="88"/>
        <v>0.54807300446072937</v>
      </c>
      <c r="V153" s="162">
        <f t="shared" si="99"/>
        <v>670891927</v>
      </c>
      <c r="AA153" s="272"/>
    </row>
    <row r="154" spans="1:30" ht="13.9" customHeight="1" x14ac:dyDescent="0.2">
      <c r="A154" s="1" t="s">
        <v>59</v>
      </c>
      <c r="B154" s="2" t="s">
        <v>59</v>
      </c>
      <c r="C154" s="2" t="s">
        <v>64</v>
      </c>
      <c r="D154" s="165" t="s">
        <v>59</v>
      </c>
      <c r="E154" s="165"/>
      <c r="F154" s="165" t="s">
        <v>156</v>
      </c>
      <c r="G154" s="167">
        <v>719500</v>
      </c>
      <c r="H154" s="167">
        <v>0</v>
      </c>
      <c r="I154" s="167">
        <v>0</v>
      </c>
      <c r="J154" s="167">
        <v>690200</v>
      </c>
      <c r="K154" s="167">
        <v>0</v>
      </c>
      <c r="L154" s="167">
        <v>0</v>
      </c>
      <c r="M154" s="167">
        <v>0</v>
      </c>
      <c r="N154" s="167"/>
      <c r="O154" s="167"/>
      <c r="P154" s="167"/>
      <c r="Q154" s="167"/>
      <c r="R154" s="167"/>
      <c r="S154" s="167">
        <f t="shared" si="98"/>
        <v>1409700</v>
      </c>
      <c r="T154" s="33">
        <v>1409700</v>
      </c>
      <c r="U154" s="51">
        <f t="shared" si="88"/>
        <v>1</v>
      </c>
      <c r="V154" s="162">
        <f t="shared" si="99"/>
        <v>0</v>
      </c>
      <c r="AA154" s="272"/>
    </row>
    <row r="155" spans="1:30" x14ac:dyDescent="0.2">
      <c r="A155" s="1" t="s">
        <v>59</v>
      </c>
      <c r="B155" s="2" t="s">
        <v>59</v>
      </c>
      <c r="C155" s="2" t="s">
        <v>74</v>
      </c>
      <c r="D155" s="165" t="s">
        <v>59</v>
      </c>
      <c r="E155" s="165"/>
      <c r="F155" s="165" t="s">
        <v>157</v>
      </c>
      <c r="G155" s="92">
        <v>10629765</v>
      </c>
      <c r="H155" s="33">
        <v>766304</v>
      </c>
      <c r="I155" s="33">
        <v>14916720</v>
      </c>
      <c r="J155" s="33">
        <v>8122392</v>
      </c>
      <c r="K155" s="33">
        <v>8566576</v>
      </c>
      <c r="L155" s="33">
        <v>9622028</v>
      </c>
      <c r="M155" s="33">
        <v>9855165</v>
      </c>
      <c r="N155" s="33"/>
      <c r="O155" s="33"/>
      <c r="P155" s="33"/>
      <c r="Q155" s="33"/>
      <c r="R155" s="33"/>
      <c r="S155" s="33">
        <f t="shared" si="98"/>
        <v>62478950</v>
      </c>
      <c r="T155" s="33">
        <v>105572616</v>
      </c>
      <c r="U155" s="51">
        <f t="shared" si="88"/>
        <v>0.59181019062746343</v>
      </c>
      <c r="V155" s="162">
        <f t="shared" si="99"/>
        <v>43093666</v>
      </c>
      <c r="AA155" s="272"/>
    </row>
    <row r="156" spans="1:30" x14ac:dyDescent="0.2">
      <c r="A156" s="1" t="s">
        <v>59</v>
      </c>
      <c r="B156" s="2" t="s">
        <v>59</v>
      </c>
      <c r="C156" s="2" t="s">
        <v>75</v>
      </c>
      <c r="D156" s="165" t="s">
        <v>59</v>
      </c>
      <c r="E156" s="165"/>
      <c r="F156" s="165" t="s">
        <v>158</v>
      </c>
      <c r="G156" s="33">
        <v>0</v>
      </c>
      <c r="H156" s="33">
        <v>515448524</v>
      </c>
      <c r="I156" s="33">
        <v>311579377</v>
      </c>
      <c r="J156" s="33">
        <v>723453456</v>
      </c>
      <c r="K156" s="33">
        <v>527430264</v>
      </c>
      <c r="L156" s="33">
        <v>528370799</v>
      </c>
      <c r="M156" s="33">
        <v>321950973</v>
      </c>
      <c r="N156" s="33"/>
      <c r="O156" s="33"/>
      <c r="P156" s="33"/>
      <c r="Q156" s="33"/>
      <c r="R156" s="33"/>
      <c r="S156" s="33">
        <f t="shared" si="98"/>
        <v>2928233393</v>
      </c>
      <c r="T156" s="33">
        <v>6572825983</v>
      </c>
      <c r="U156" s="51">
        <f t="shared" si="88"/>
        <v>0.44550599705113175</v>
      </c>
      <c r="V156" s="162">
        <f t="shared" si="99"/>
        <v>3644592590</v>
      </c>
      <c r="AA156" s="272"/>
    </row>
    <row r="157" spans="1:30" ht="14.45" customHeight="1" x14ac:dyDescent="0.2">
      <c r="A157" s="1" t="s">
        <v>59</v>
      </c>
      <c r="B157" s="2" t="s">
        <v>59</v>
      </c>
      <c r="C157" s="2" t="s">
        <v>70</v>
      </c>
      <c r="D157" s="165" t="s">
        <v>59</v>
      </c>
      <c r="E157" s="165"/>
      <c r="F157" s="165" t="s">
        <v>123</v>
      </c>
      <c r="G157" s="33">
        <v>4844693</v>
      </c>
      <c r="H157" s="33">
        <v>106113</v>
      </c>
      <c r="I157" s="33">
        <v>226913</v>
      </c>
      <c r="J157" s="33">
        <v>106113</v>
      </c>
      <c r="K157" s="33">
        <v>330634</v>
      </c>
      <c r="L157" s="33">
        <v>968838</v>
      </c>
      <c r="M157" s="33">
        <v>72646</v>
      </c>
      <c r="N157" s="33"/>
      <c r="O157" s="33"/>
      <c r="P157" s="33"/>
      <c r="Q157" s="33"/>
      <c r="R157" s="33"/>
      <c r="S157" s="33">
        <f t="shared" si="98"/>
        <v>6655950</v>
      </c>
      <c r="T157" s="33">
        <v>9034701</v>
      </c>
      <c r="U157" s="51">
        <f t="shared" si="88"/>
        <v>0.73670949376188544</v>
      </c>
      <c r="V157" s="162">
        <f t="shared" si="99"/>
        <v>2378751</v>
      </c>
      <c r="AA157" s="272"/>
    </row>
    <row r="158" spans="1:30" ht="13.9" customHeight="1" x14ac:dyDescent="0.2">
      <c r="A158" s="1">
        <v>22</v>
      </c>
      <c r="B158" s="2" t="s">
        <v>159</v>
      </c>
      <c r="C158" s="2" t="s">
        <v>59</v>
      </c>
      <c r="D158" s="165" t="s">
        <v>59</v>
      </c>
      <c r="E158" s="165"/>
      <c r="F158" s="3" t="s">
        <v>160</v>
      </c>
      <c r="G158" s="9">
        <f t="shared" ref="G158:T158" si="100">SUM(G159:G161)</f>
        <v>4067631</v>
      </c>
      <c r="H158" s="9">
        <f t="shared" ref="H158:I158" si="101">SUM(H159:H161)</f>
        <v>7627756</v>
      </c>
      <c r="I158" s="9">
        <f t="shared" si="101"/>
        <v>4918093</v>
      </c>
      <c r="J158" s="9">
        <f t="shared" ref="J158:R158" si="102">SUM(J159:J161)</f>
        <v>5773656</v>
      </c>
      <c r="K158" s="9">
        <f t="shared" si="102"/>
        <v>2329683</v>
      </c>
      <c r="L158" s="9">
        <f t="shared" si="102"/>
        <v>2589771</v>
      </c>
      <c r="M158" s="9">
        <f t="shared" si="102"/>
        <v>3034517</v>
      </c>
      <c r="N158" s="9">
        <f t="shared" si="102"/>
        <v>0</v>
      </c>
      <c r="O158" s="9">
        <f t="shared" si="102"/>
        <v>0</v>
      </c>
      <c r="P158" s="9">
        <f t="shared" si="102"/>
        <v>0</v>
      </c>
      <c r="Q158" s="9">
        <f t="shared" si="102"/>
        <v>0</v>
      </c>
      <c r="R158" s="9">
        <f t="shared" si="102"/>
        <v>0</v>
      </c>
      <c r="S158" s="9">
        <f t="shared" si="100"/>
        <v>30341107</v>
      </c>
      <c r="T158" s="135">
        <f t="shared" si="100"/>
        <v>397192534</v>
      </c>
      <c r="U158" s="50">
        <f t="shared" si="88"/>
        <v>7.6388915709075231E-2</v>
      </c>
      <c r="V158" s="48">
        <f>SUM(V159:V161)</f>
        <v>366851427</v>
      </c>
      <c r="AA158" s="272"/>
    </row>
    <row r="159" spans="1:30" ht="14.45" customHeight="1" x14ac:dyDescent="0.2">
      <c r="A159" s="1" t="s">
        <v>59</v>
      </c>
      <c r="B159" s="2" t="s">
        <v>59</v>
      </c>
      <c r="C159" s="2" t="s">
        <v>32</v>
      </c>
      <c r="D159" s="165" t="s">
        <v>59</v>
      </c>
      <c r="E159" s="165"/>
      <c r="F159" s="165" t="s">
        <v>161</v>
      </c>
      <c r="G159" s="167">
        <v>0</v>
      </c>
      <c r="H159" s="167">
        <v>0</v>
      </c>
      <c r="I159" s="167">
        <v>3253722</v>
      </c>
      <c r="J159" s="167">
        <v>951175</v>
      </c>
      <c r="K159" s="167">
        <v>10000</v>
      </c>
      <c r="L159" s="167">
        <v>260234</v>
      </c>
      <c r="M159" s="167">
        <v>232870</v>
      </c>
      <c r="N159" s="167"/>
      <c r="O159" s="167"/>
      <c r="P159" s="167"/>
      <c r="Q159" s="167"/>
      <c r="R159" s="167"/>
      <c r="S159" s="167">
        <f>SUM(G159:R159)</f>
        <v>4708001</v>
      </c>
      <c r="T159" s="33">
        <v>359748302</v>
      </c>
      <c r="U159" s="51">
        <f t="shared" si="88"/>
        <v>1.3086930428374891E-2</v>
      </c>
      <c r="V159" s="162">
        <f>+T159-S159</f>
        <v>355040301</v>
      </c>
      <c r="AA159" s="272"/>
    </row>
    <row r="160" spans="1:30" ht="13.9" customHeight="1" x14ac:dyDescent="0.2">
      <c r="A160" s="59" t="s">
        <v>59</v>
      </c>
      <c r="B160" s="57" t="s">
        <v>59</v>
      </c>
      <c r="C160" s="57" t="s">
        <v>63</v>
      </c>
      <c r="D160" s="173" t="s">
        <v>59</v>
      </c>
      <c r="E160" s="173"/>
      <c r="F160" s="173" t="s">
        <v>162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/>
      <c r="O160" s="33"/>
      <c r="P160" s="33"/>
      <c r="Q160" s="33"/>
      <c r="R160" s="33"/>
      <c r="S160" s="33">
        <f>SUM(G160:R160)</f>
        <v>0</v>
      </c>
      <c r="T160" s="33">
        <v>0</v>
      </c>
      <c r="U160" s="51" t="s">
        <v>31</v>
      </c>
      <c r="V160" s="166">
        <f>+T160-S160</f>
        <v>0</v>
      </c>
      <c r="AA160" s="272"/>
      <c r="AD160" s="274"/>
    </row>
    <row r="161" spans="1:27" ht="14.45" customHeight="1" x14ac:dyDescent="0.2">
      <c r="A161" s="1" t="s">
        <v>59</v>
      </c>
      <c r="B161" s="2" t="s">
        <v>59</v>
      </c>
      <c r="C161" s="2" t="s">
        <v>70</v>
      </c>
      <c r="D161" s="165" t="s">
        <v>59</v>
      </c>
      <c r="E161" s="165"/>
      <c r="F161" s="165" t="s">
        <v>123</v>
      </c>
      <c r="G161" s="92">
        <v>4067631</v>
      </c>
      <c r="H161" s="33">
        <v>7627756</v>
      </c>
      <c r="I161" s="33">
        <v>1664371</v>
      </c>
      <c r="J161" s="33">
        <v>4822481</v>
      </c>
      <c r="K161" s="33">
        <v>2319683</v>
      </c>
      <c r="L161" s="33">
        <v>2329537</v>
      </c>
      <c r="M161" s="33">
        <v>2801647</v>
      </c>
      <c r="N161" s="33"/>
      <c r="O161" s="33"/>
      <c r="P161" s="33"/>
      <c r="Q161" s="33"/>
      <c r="R161" s="33"/>
      <c r="S161" s="33">
        <f>SUM(G161:R161)</f>
        <v>25633106</v>
      </c>
      <c r="T161" s="33">
        <v>37444232</v>
      </c>
      <c r="U161" s="51">
        <f t="shared" si="88"/>
        <v>0.68456754567699507</v>
      </c>
      <c r="V161" s="162">
        <f>+T161-S161</f>
        <v>11811126</v>
      </c>
      <c r="AA161" s="272"/>
    </row>
    <row r="162" spans="1:27" x14ac:dyDescent="0.2">
      <c r="A162" s="1">
        <v>22</v>
      </c>
      <c r="B162" s="2" t="s">
        <v>163</v>
      </c>
      <c r="C162" s="2" t="s">
        <v>59</v>
      </c>
      <c r="D162" s="165" t="s">
        <v>59</v>
      </c>
      <c r="E162" s="165"/>
      <c r="F162" s="3" t="s">
        <v>164</v>
      </c>
      <c r="G162" s="9">
        <f>SUM(G163:G166)</f>
        <v>37583115</v>
      </c>
      <c r="H162" s="9">
        <f>SUM(H163:H166)</f>
        <v>95422667</v>
      </c>
      <c r="I162" s="9">
        <f t="shared" ref="I162" si="103">SUM(I163:I166)</f>
        <v>1833413244</v>
      </c>
      <c r="J162" s="9">
        <f t="shared" ref="J162:R162" si="104">SUM(J163:J166)</f>
        <v>273332540</v>
      </c>
      <c r="K162" s="9">
        <f t="shared" si="104"/>
        <v>203758079</v>
      </c>
      <c r="L162" s="9">
        <f t="shared" si="104"/>
        <v>322783156</v>
      </c>
      <c r="M162" s="9">
        <f t="shared" si="104"/>
        <v>366041372</v>
      </c>
      <c r="N162" s="9">
        <f t="shared" si="104"/>
        <v>0</v>
      </c>
      <c r="O162" s="9">
        <f t="shared" si="104"/>
        <v>0</v>
      </c>
      <c r="P162" s="9">
        <f t="shared" si="104"/>
        <v>0</v>
      </c>
      <c r="Q162" s="9">
        <f t="shared" si="104"/>
        <v>0</v>
      </c>
      <c r="R162" s="9">
        <f t="shared" si="104"/>
        <v>0</v>
      </c>
      <c r="S162" s="9">
        <f>SUM(S163:S166)</f>
        <v>3132334173</v>
      </c>
      <c r="T162" s="135">
        <f t="shared" ref="T162" si="105">SUM(T163:T166)</f>
        <v>6862663784</v>
      </c>
      <c r="U162" s="50">
        <f t="shared" si="88"/>
        <v>0.45643124471621355</v>
      </c>
      <c r="V162" s="48">
        <f>SUM(V163:V166)</f>
        <v>3730329611</v>
      </c>
      <c r="AA162" s="272"/>
    </row>
    <row r="163" spans="1:27" ht="14.45" customHeight="1" x14ac:dyDescent="0.2">
      <c r="A163" s="1" t="s">
        <v>59</v>
      </c>
      <c r="B163" s="2" t="s">
        <v>59</v>
      </c>
      <c r="C163" s="2" t="s">
        <v>28</v>
      </c>
      <c r="D163" s="165" t="s">
        <v>59</v>
      </c>
      <c r="E163" s="165"/>
      <c r="F163" s="165" t="s">
        <v>165</v>
      </c>
      <c r="G163" s="33">
        <v>0</v>
      </c>
      <c r="H163" s="33">
        <v>46191074</v>
      </c>
      <c r="I163" s="33">
        <v>0</v>
      </c>
      <c r="J163" s="33">
        <v>0</v>
      </c>
      <c r="K163" s="33"/>
      <c r="L163" s="33">
        <v>0</v>
      </c>
      <c r="M163" s="33">
        <v>-42692474</v>
      </c>
      <c r="N163" s="33"/>
      <c r="O163" s="33"/>
      <c r="P163" s="33"/>
      <c r="Q163" s="33"/>
      <c r="R163" s="33"/>
      <c r="S163" s="33">
        <f>SUM(G163:R163)</f>
        <v>3498600</v>
      </c>
      <c r="T163" s="33">
        <v>3498600</v>
      </c>
      <c r="U163" s="51">
        <f t="shared" si="88"/>
        <v>1</v>
      </c>
      <c r="V163" s="162">
        <f>+T163-S163</f>
        <v>0</v>
      </c>
      <c r="AA163" s="272"/>
    </row>
    <row r="164" spans="1:27" x14ac:dyDescent="0.2">
      <c r="A164" s="1" t="s">
        <v>59</v>
      </c>
      <c r="B164" s="2" t="s">
        <v>59</v>
      </c>
      <c r="C164" s="2" t="s">
        <v>32</v>
      </c>
      <c r="D164" s="165" t="s">
        <v>59</v>
      </c>
      <c r="E164" s="165"/>
      <c r="F164" s="165" t="s">
        <v>166</v>
      </c>
      <c r="G164" s="33">
        <v>2960000</v>
      </c>
      <c r="H164" s="33">
        <v>1415894</v>
      </c>
      <c r="I164" s="33">
        <v>1314777</v>
      </c>
      <c r="J164" s="33">
        <v>4478532</v>
      </c>
      <c r="K164" s="33">
        <v>2930000</v>
      </c>
      <c r="L164" s="33">
        <v>8040000</v>
      </c>
      <c r="M164" s="33">
        <v>5170000</v>
      </c>
      <c r="N164" s="33"/>
      <c r="O164" s="33"/>
      <c r="P164" s="33"/>
      <c r="Q164" s="33"/>
      <c r="R164" s="33"/>
      <c r="S164" s="33">
        <f>SUM(G164:R164)</f>
        <v>26309203</v>
      </c>
      <c r="T164" s="33">
        <v>519080587</v>
      </c>
      <c r="U164" s="51">
        <f t="shared" si="88"/>
        <v>5.0684236049074204E-2</v>
      </c>
      <c r="V164" s="162">
        <f>+T164-S164</f>
        <v>492771384</v>
      </c>
      <c r="AA164" s="272"/>
    </row>
    <row r="165" spans="1:27" x14ac:dyDescent="0.2">
      <c r="A165" s="1" t="s">
        <v>59</v>
      </c>
      <c r="B165" s="2" t="s">
        <v>59</v>
      </c>
      <c r="C165" s="2" t="s">
        <v>63</v>
      </c>
      <c r="D165" s="165" t="s">
        <v>59</v>
      </c>
      <c r="E165" s="165"/>
      <c r="F165" s="165" t="s">
        <v>167</v>
      </c>
      <c r="G165" s="92">
        <v>667496</v>
      </c>
      <c r="H165" s="33">
        <v>8508524</v>
      </c>
      <c r="I165" s="33">
        <v>1737212782</v>
      </c>
      <c r="J165" s="33">
        <v>246830689</v>
      </c>
      <c r="K165" s="33">
        <v>124879137</v>
      </c>
      <c r="L165" s="33">
        <v>276426398</v>
      </c>
      <c r="M165" s="33">
        <v>263172256</v>
      </c>
      <c r="N165" s="33"/>
      <c r="O165" s="33"/>
      <c r="P165" s="33"/>
      <c r="Q165" s="33"/>
      <c r="R165" s="33"/>
      <c r="S165" s="33">
        <f>SUM(G165:R165)</f>
        <v>2657697282</v>
      </c>
      <c r="T165" s="33">
        <v>5048559611</v>
      </c>
      <c r="U165" s="51">
        <f t="shared" si="88"/>
        <v>0.52642683988702532</v>
      </c>
      <c r="V165" s="162">
        <f>+T165-S165</f>
        <v>2390862329</v>
      </c>
      <c r="AA165" s="272"/>
    </row>
    <row r="166" spans="1:27" ht="14.45" customHeight="1" x14ac:dyDescent="0.2">
      <c r="A166" s="1" t="s">
        <v>59</v>
      </c>
      <c r="B166" s="2" t="s">
        <v>59</v>
      </c>
      <c r="C166" s="2" t="s">
        <v>70</v>
      </c>
      <c r="D166" s="165" t="s">
        <v>59</v>
      </c>
      <c r="E166" s="165"/>
      <c r="F166" s="165" t="s">
        <v>123</v>
      </c>
      <c r="G166" s="92">
        <v>33955619</v>
      </c>
      <c r="H166" s="33">
        <v>39307175</v>
      </c>
      <c r="I166" s="33">
        <v>94885685</v>
      </c>
      <c r="J166" s="33">
        <v>22023319</v>
      </c>
      <c r="K166" s="33">
        <v>75948942</v>
      </c>
      <c r="L166" s="33">
        <v>38316758</v>
      </c>
      <c r="M166" s="33">
        <v>140391590</v>
      </c>
      <c r="N166" s="33"/>
      <c r="O166" s="33"/>
      <c r="P166" s="33"/>
      <c r="Q166" s="33"/>
      <c r="R166" s="33"/>
      <c r="S166" s="33">
        <f>SUM(G166:R166)</f>
        <v>444829088</v>
      </c>
      <c r="T166" s="33">
        <v>1291524986</v>
      </c>
      <c r="U166" s="51">
        <f t="shared" si="88"/>
        <v>0.34442158906866088</v>
      </c>
      <c r="V166" s="162">
        <f>+T166-S166</f>
        <v>846695898</v>
      </c>
      <c r="AA166" s="272"/>
    </row>
    <row r="167" spans="1:27" ht="13.9" customHeight="1" x14ac:dyDescent="0.2">
      <c r="A167" s="1">
        <v>22</v>
      </c>
      <c r="B167" s="2" t="s">
        <v>168</v>
      </c>
      <c r="C167" s="2" t="s">
        <v>59</v>
      </c>
      <c r="D167" s="165" t="s">
        <v>59</v>
      </c>
      <c r="E167" s="165"/>
      <c r="F167" s="3" t="s">
        <v>169</v>
      </c>
      <c r="G167" s="9">
        <f>SUM(G168:G173)</f>
        <v>281320863</v>
      </c>
      <c r="H167" s="9">
        <f>SUM(H168:H173)</f>
        <v>405794497</v>
      </c>
      <c r="I167" s="9">
        <f t="shared" ref="I167" si="106">SUM(I168:I173)</f>
        <v>465465735</v>
      </c>
      <c r="J167" s="9">
        <f t="shared" ref="J167:R167" si="107">SUM(J168:J173)</f>
        <v>435753568</v>
      </c>
      <c r="K167" s="9">
        <f t="shared" si="107"/>
        <v>438969354</v>
      </c>
      <c r="L167" s="9">
        <f t="shared" si="107"/>
        <v>554633369</v>
      </c>
      <c r="M167" s="9">
        <f t="shared" si="107"/>
        <v>539171912</v>
      </c>
      <c r="N167" s="9">
        <f t="shared" si="107"/>
        <v>0</v>
      </c>
      <c r="O167" s="9">
        <f t="shared" si="107"/>
        <v>0</v>
      </c>
      <c r="P167" s="9">
        <f t="shared" si="107"/>
        <v>0</v>
      </c>
      <c r="Q167" s="9">
        <f t="shared" si="107"/>
        <v>0</v>
      </c>
      <c r="R167" s="9">
        <f t="shared" si="107"/>
        <v>0</v>
      </c>
      <c r="S167" s="9">
        <f>SUM(S168:S173)</f>
        <v>3121109298</v>
      </c>
      <c r="T167" s="135">
        <f t="shared" ref="T167" si="108">SUM(T168:T173)</f>
        <v>6684960638</v>
      </c>
      <c r="U167" s="50">
        <f t="shared" si="88"/>
        <v>0.46688521698368152</v>
      </c>
      <c r="V167" s="48">
        <f>SUM(V168:V173)</f>
        <v>3563851340</v>
      </c>
      <c r="AA167" s="272"/>
    </row>
    <row r="168" spans="1:27" ht="14.45" customHeight="1" x14ac:dyDescent="0.2">
      <c r="A168" s="1" t="s">
        <v>59</v>
      </c>
      <c r="B168" s="2" t="s">
        <v>59</v>
      </c>
      <c r="C168" s="2" t="s">
        <v>32</v>
      </c>
      <c r="D168" s="165" t="s">
        <v>59</v>
      </c>
      <c r="E168" s="165"/>
      <c r="F168" s="165" t="s">
        <v>170</v>
      </c>
      <c r="G168" s="63">
        <v>30000</v>
      </c>
      <c r="H168" s="63">
        <v>8100</v>
      </c>
      <c r="I168" s="63">
        <v>82250</v>
      </c>
      <c r="J168" s="63">
        <v>42140</v>
      </c>
      <c r="K168" s="63">
        <v>12650</v>
      </c>
      <c r="L168" s="63">
        <v>3300</v>
      </c>
      <c r="M168" s="63">
        <v>4350</v>
      </c>
      <c r="N168" s="63"/>
      <c r="O168" s="63"/>
      <c r="P168" s="63"/>
      <c r="Q168" s="63"/>
      <c r="R168" s="63"/>
      <c r="S168" s="63">
        <f>SUM(G168:R168)</f>
        <v>182790</v>
      </c>
      <c r="T168" s="63">
        <v>182790</v>
      </c>
      <c r="U168" s="51">
        <f t="shared" si="88"/>
        <v>1</v>
      </c>
      <c r="V168" s="162">
        <f>+T168-S168</f>
        <v>0</v>
      </c>
      <c r="AA168" s="272"/>
    </row>
    <row r="169" spans="1:27" x14ac:dyDescent="0.2">
      <c r="A169" s="1" t="s">
        <v>59</v>
      </c>
      <c r="B169" s="2" t="s">
        <v>59</v>
      </c>
      <c r="C169" s="2" t="s">
        <v>63</v>
      </c>
      <c r="D169" s="165" t="s">
        <v>59</v>
      </c>
      <c r="E169" s="165"/>
      <c r="F169" s="165" t="s">
        <v>171</v>
      </c>
      <c r="G169" s="218">
        <v>28803954</v>
      </c>
      <c r="H169" s="167">
        <v>153030</v>
      </c>
      <c r="I169" s="167">
        <v>1361729</v>
      </c>
      <c r="J169" s="167">
        <v>2665231</v>
      </c>
      <c r="K169" s="167">
        <v>323779</v>
      </c>
      <c r="L169" s="167">
        <v>1408602</v>
      </c>
      <c r="M169" s="167">
        <v>1221220</v>
      </c>
      <c r="N169" s="167"/>
      <c r="O169" s="167"/>
      <c r="P169" s="167"/>
      <c r="Q169" s="167"/>
      <c r="R169" s="167"/>
      <c r="S169" s="167">
        <f>SUM(G169:R169)</f>
        <v>35937545</v>
      </c>
      <c r="T169" s="53">
        <v>47823578</v>
      </c>
      <c r="U169" s="51">
        <f t="shared" si="88"/>
        <v>0.75146081708900991</v>
      </c>
      <c r="V169" s="162">
        <f>+T169-S169</f>
        <v>11886033</v>
      </c>
      <c r="AA169" s="272"/>
    </row>
    <row r="170" spans="1:27" x14ac:dyDescent="0.2">
      <c r="A170" s="59"/>
      <c r="B170" s="57"/>
      <c r="C170" s="57" t="s">
        <v>64</v>
      </c>
      <c r="D170" s="173"/>
      <c r="E170" s="173"/>
      <c r="F170" s="173" t="s">
        <v>469</v>
      </c>
      <c r="G170" s="167">
        <v>0</v>
      </c>
      <c r="H170" s="167">
        <v>0</v>
      </c>
      <c r="I170" s="167">
        <v>0</v>
      </c>
      <c r="J170" s="167">
        <v>0</v>
      </c>
      <c r="K170" s="167">
        <v>0</v>
      </c>
      <c r="L170" s="167">
        <v>0</v>
      </c>
      <c r="M170" s="167">
        <v>50154</v>
      </c>
      <c r="N170" s="167"/>
      <c r="O170" s="167"/>
      <c r="P170" s="167"/>
      <c r="Q170" s="167"/>
      <c r="R170" s="167"/>
      <c r="S170" s="167">
        <f>SUM(G170:R170)</f>
        <v>50154</v>
      </c>
      <c r="T170" s="53">
        <v>50154</v>
      </c>
      <c r="U170" s="51">
        <f t="shared" si="88"/>
        <v>1</v>
      </c>
      <c r="V170" s="162">
        <f>+T170-S170</f>
        <v>0</v>
      </c>
      <c r="AA170" s="272"/>
    </row>
    <row r="171" spans="1:27" ht="14.45" customHeight="1" x14ac:dyDescent="0.2">
      <c r="A171" s="1" t="s">
        <v>59</v>
      </c>
      <c r="B171" s="2" t="s">
        <v>59</v>
      </c>
      <c r="C171" s="2" t="s">
        <v>74</v>
      </c>
      <c r="D171" s="165" t="s">
        <v>59</v>
      </c>
      <c r="E171" s="165"/>
      <c r="F171" s="165" t="s">
        <v>172</v>
      </c>
      <c r="G171" s="218">
        <v>75908</v>
      </c>
      <c r="H171" s="53">
        <v>214229</v>
      </c>
      <c r="I171" s="53">
        <v>3340531</v>
      </c>
      <c r="J171" s="53">
        <v>561868</v>
      </c>
      <c r="K171" s="53">
        <v>1425775</v>
      </c>
      <c r="L171" s="53">
        <v>483509</v>
      </c>
      <c r="M171" s="53">
        <v>932821</v>
      </c>
      <c r="N171" s="53"/>
      <c r="O171" s="53"/>
      <c r="P171" s="53"/>
      <c r="Q171" s="53"/>
      <c r="R171" s="53"/>
      <c r="S171" s="53">
        <f>SUM(G171:R171)</f>
        <v>7034641</v>
      </c>
      <c r="T171" s="53">
        <v>12577930</v>
      </c>
      <c r="U171" s="51">
        <f t="shared" si="88"/>
        <v>0.55928447685747973</v>
      </c>
      <c r="V171" s="162">
        <f>+T171-S171</f>
        <v>5543289</v>
      </c>
      <c r="AA171" s="272"/>
    </row>
    <row r="172" spans="1:27" ht="14.45" customHeight="1" x14ac:dyDescent="0.2">
      <c r="A172" s="1" t="s">
        <v>59</v>
      </c>
      <c r="B172" s="2" t="s">
        <v>59</v>
      </c>
      <c r="C172" s="2" t="s">
        <v>75</v>
      </c>
      <c r="D172" s="165" t="s">
        <v>59</v>
      </c>
      <c r="E172" s="165"/>
      <c r="F172" s="165" t="s">
        <v>173</v>
      </c>
      <c r="G172" s="178">
        <v>0</v>
      </c>
      <c r="H172" s="178">
        <v>0</v>
      </c>
      <c r="I172" s="178">
        <v>0</v>
      </c>
      <c r="J172" s="178">
        <v>2662012</v>
      </c>
      <c r="K172" s="178">
        <v>0</v>
      </c>
      <c r="L172" s="178">
        <v>0</v>
      </c>
      <c r="M172" s="178">
        <v>0</v>
      </c>
      <c r="N172" s="216"/>
      <c r="O172" s="178"/>
      <c r="P172" s="178"/>
      <c r="Q172" s="217"/>
      <c r="R172" s="178"/>
      <c r="S172" s="178">
        <f>SUM(G172:R172)</f>
        <v>2662012</v>
      </c>
      <c r="T172" s="71">
        <v>5500000</v>
      </c>
      <c r="U172" s="51">
        <f t="shared" si="88"/>
        <v>0.48400218181818183</v>
      </c>
      <c r="V172" s="162">
        <f>+T172-S172</f>
        <v>2837988</v>
      </c>
      <c r="AA172" s="272"/>
    </row>
    <row r="173" spans="1:27" ht="13.9" customHeight="1" x14ac:dyDescent="0.2">
      <c r="A173" s="1" t="s">
        <v>59</v>
      </c>
      <c r="B173" s="2" t="s">
        <v>59</v>
      </c>
      <c r="C173" s="2">
        <v>999</v>
      </c>
      <c r="D173" s="165" t="s">
        <v>59</v>
      </c>
      <c r="E173" s="165"/>
      <c r="F173" s="3" t="s">
        <v>123</v>
      </c>
      <c r="G173" s="9">
        <f>SUM(G174:G177)</f>
        <v>252411001</v>
      </c>
      <c r="H173" s="9">
        <f>SUM(H174:H177)</f>
        <v>405419138</v>
      </c>
      <c r="I173" s="9">
        <f t="shared" ref="I173" si="109">SUM(I174:I177)</f>
        <v>460681225</v>
      </c>
      <c r="J173" s="9">
        <f t="shared" ref="J173:R173" si="110">SUM(J174:J177)</f>
        <v>429822317</v>
      </c>
      <c r="K173" s="9">
        <f t="shared" si="110"/>
        <v>437207150</v>
      </c>
      <c r="L173" s="9">
        <f t="shared" si="110"/>
        <v>552737958</v>
      </c>
      <c r="M173" s="9">
        <f t="shared" si="110"/>
        <v>536963367</v>
      </c>
      <c r="N173" s="9">
        <f t="shared" si="110"/>
        <v>0</v>
      </c>
      <c r="O173" s="9">
        <f t="shared" si="110"/>
        <v>0</v>
      </c>
      <c r="P173" s="9">
        <f t="shared" si="110"/>
        <v>0</v>
      </c>
      <c r="Q173" s="9">
        <f t="shared" si="110"/>
        <v>0</v>
      </c>
      <c r="R173" s="9">
        <f t="shared" si="110"/>
        <v>0</v>
      </c>
      <c r="S173" s="9">
        <f>SUM(S174:S177)</f>
        <v>3075242156</v>
      </c>
      <c r="T173" s="135">
        <f t="shared" ref="T173" si="111">SUM(T174:T177)</f>
        <v>6618826186</v>
      </c>
      <c r="U173" s="50">
        <f t="shared" si="88"/>
        <v>0.46462047341637203</v>
      </c>
      <c r="V173" s="48">
        <f>SUM(V174:V177)</f>
        <v>3543584030</v>
      </c>
      <c r="AA173" s="272"/>
    </row>
    <row r="174" spans="1:27" x14ac:dyDescent="0.2">
      <c r="A174" s="1" t="s">
        <v>59</v>
      </c>
      <c r="B174" s="2" t="s">
        <v>59</v>
      </c>
      <c r="C174" s="2">
        <v>999</v>
      </c>
      <c r="D174" s="2" t="s">
        <v>174</v>
      </c>
      <c r="E174" s="2"/>
      <c r="F174" s="165" t="s">
        <v>175</v>
      </c>
      <c r="G174" s="92">
        <v>231406935</v>
      </c>
      <c r="H174" s="33">
        <v>377614415</v>
      </c>
      <c r="I174" s="33">
        <v>386885947</v>
      </c>
      <c r="J174" s="33">
        <v>392335639</v>
      </c>
      <c r="K174" s="33">
        <v>398766754</v>
      </c>
      <c r="L174" s="33">
        <v>415679625</v>
      </c>
      <c r="M174" s="33">
        <v>450984798</v>
      </c>
      <c r="N174" s="33"/>
      <c r="O174" s="33"/>
      <c r="P174" s="33"/>
      <c r="Q174" s="33"/>
      <c r="R174" s="33"/>
      <c r="S174" s="33">
        <f>SUM(G174:R174)</f>
        <v>2653674113</v>
      </c>
      <c r="T174" s="33">
        <v>4996130364</v>
      </c>
      <c r="U174" s="51">
        <f t="shared" si="88"/>
        <v>0.53114589085209862</v>
      </c>
      <c r="V174" s="162">
        <f>+T174-S174</f>
        <v>2342456251</v>
      </c>
      <c r="AA174" s="272"/>
    </row>
    <row r="175" spans="1:27" ht="14.45" customHeight="1" x14ac:dyDescent="0.2">
      <c r="A175" s="1" t="s">
        <v>59</v>
      </c>
      <c r="B175" s="2" t="s">
        <v>59</v>
      </c>
      <c r="C175" s="2">
        <v>999</v>
      </c>
      <c r="D175" s="2" t="s">
        <v>176</v>
      </c>
      <c r="E175" s="2"/>
      <c r="F175" s="165" t="s">
        <v>177</v>
      </c>
      <c r="G175" s="92">
        <v>6526002</v>
      </c>
      <c r="H175" s="33">
        <v>13002891</v>
      </c>
      <c r="I175" s="33">
        <v>30224112</v>
      </c>
      <c r="J175" s="33">
        <v>12777134</v>
      </c>
      <c r="K175" s="33">
        <v>21638472</v>
      </c>
      <c r="L175" s="33">
        <v>26030848</v>
      </c>
      <c r="M175" s="33">
        <v>15425284</v>
      </c>
      <c r="N175" s="33"/>
      <c r="O175" s="33"/>
      <c r="P175" s="33"/>
      <c r="Q175" s="33"/>
      <c r="R175" s="33"/>
      <c r="S175" s="33">
        <f>SUM(G175:R175)</f>
        <v>125624743</v>
      </c>
      <c r="T175" s="33">
        <v>744683613</v>
      </c>
      <c r="U175" s="51">
        <f t="shared" si="88"/>
        <v>0.16869545778496942</v>
      </c>
      <c r="V175" s="162">
        <f>+T175-S175</f>
        <v>619058870</v>
      </c>
      <c r="AA175" s="272"/>
    </row>
    <row r="176" spans="1:27" ht="14.45" customHeight="1" x14ac:dyDescent="0.2">
      <c r="A176" s="1" t="s">
        <v>59</v>
      </c>
      <c r="B176" s="2" t="s">
        <v>59</v>
      </c>
      <c r="C176" s="2">
        <v>999</v>
      </c>
      <c r="D176" s="2" t="s">
        <v>178</v>
      </c>
      <c r="E176" s="2"/>
      <c r="F176" s="165" t="s">
        <v>123</v>
      </c>
      <c r="G176" s="92">
        <v>14478064</v>
      </c>
      <c r="H176" s="33">
        <v>14801832</v>
      </c>
      <c r="I176" s="33">
        <v>43571166</v>
      </c>
      <c r="J176" s="33">
        <v>24709544</v>
      </c>
      <c r="K176" s="33">
        <v>16801924</v>
      </c>
      <c r="L176" s="33">
        <v>24971638</v>
      </c>
      <c r="M176" s="33">
        <v>11770704</v>
      </c>
      <c r="N176" s="33"/>
      <c r="O176" s="33"/>
      <c r="P176" s="33"/>
      <c r="Q176" s="33"/>
      <c r="R176" s="33"/>
      <c r="S176" s="33">
        <f>SUM(G176:R176)</f>
        <v>151104872</v>
      </c>
      <c r="T176" s="33">
        <v>378012212</v>
      </c>
      <c r="U176" s="51">
        <f t="shared" si="88"/>
        <v>0.39973542442062693</v>
      </c>
      <c r="V176" s="162">
        <f>+T176-S176</f>
        <v>226907340</v>
      </c>
      <c r="AA176" s="272"/>
    </row>
    <row r="177" spans="1:27" ht="14.45" customHeight="1" x14ac:dyDescent="0.2">
      <c r="A177" s="1" t="s">
        <v>59</v>
      </c>
      <c r="B177" s="2" t="s">
        <v>59</v>
      </c>
      <c r="C177" s="2">
        <v>999</v>
      </c>
      <c r="D177" s="2" t="s">
        <v>179</v>
      </c>
      <c r="E177" s="2"/>
      <c r="F177" s="165" t="s">
        <v>180</v>
      </c>
      <c r="G177" s="167">
        <v>0</v>
      </c>
      <c r="H177" s="167">
        <v>0</v>
      </c>
      <c r="I177" s="167">
        <v>0</v>
      </c>
      <c r="J177" s="167">
        <v>0</v>
      </c>
      <c r="K177" s="167">
        <v>0</v>
      </c>
      <c r="L177" s="167">
        <v>86055847</v>
      </c>
      <c r="M177" s="167">
        <v>58782581</v>
      </c>
      <c r="N177" s="167"/>
      <c r="O177" s="167"/>
      <c r="P177" s="167"/>
      <c r="Q177" s="167"/>
      <c r="R177" s="167"/>
      <c r="S177" s="167">
        <f>SUM(G177:R177)</f>
        <v>144838428</v>
      </c>
      <c r="T177" s="33">
        <v>499999997</v>
      </c>
      <c r="U177" s="51">
        <f t="shared" si="88"/>
        <v>0.28967685773806112</v>
      </c>
      <c r="V177" s="162">
        <f>+T177-S177</f>
        <v>355161569</v>
      </c>
      <c r="AA177" s="272"/>
    </row>
    <row r="178" spans="1:27" ht="13.9" customHeight="1" x14ac:dyDescent="0.2">
      <c r="A178" s="1" t="s">
        <v>59</v>
      </c>
      <c r="B178" s="2" t="s">
        <v>59</v>
      </c>
      <c r="C178" s="2" t="s">
        <v>59</v>
      </c>
      <c r="D178" s="2" t="s">
        <v>59</v>
      </c>
      <c r="E178" s="2"/>
      <c r="F178" s="165" t="s">
        <v>59</v>
      </c>
      <c r="G178" s="174"/>
      <c r="H178" s="174"/>
      <c r="I178" s="174"/>
      <c r="J178" s="174"/>
      <c r="K178" s="174"/>
      <c r="L178" s="174"/>
      <c r="M178" s="174"/>
      <c r="N178" s="167"/>
      <c r="O178" s="174"/>
      <c r="P178" s="174"/>
      <c r="Q178" s="174"/>
      <c r="R178" s="174"/>
      <c r="S178" s="174"/>
      <c r="T178" s="136"/>
      <c r="U178" s="52"/>
      <c r="V178" s="162"/>
      <c r="AA178" s="272"/>
    </row>
    <row r="179" spans="1:27" ht="13.9" customHeight="1" thickBot="1" x14ac:dyDescent="0.25">
      <c r="A179" s="168" t="s">
        <v>59</v>
      </c>
      <c r="B179" s="169" t="s">
        <v>59</v>
      </c>
      <c r="C179" s="169" t="s">
        <v>59</v>
      </c>
      <c r="D179" s="169" t="s">
        <v>59</v>
      </c>
      <c r="E179" s="169"/>
      <c r="F179" s="169" t="s">
        <v>59</v>
      </c>
      <c r="G179" s="170"/>
      <c r="H179" s="170"/>
      <c r="I179" s="170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89"/>
      <c r="U179" s="36"/>
      <c r="V179" s="171"/>
      <c r="AA179" s="272"/>
    </row>
    <row r="180" spans="1:27" ht="15.95" customHeight="1" x14ac:dyDescent="0.2">
      <c r="A180" s="226" t="s">
        <v>59</v>
      </c>
      <c r="B180" s="227" t="s">
        <v>59</v>
      </c>
      <c r="C180" s="227" t="s">
        <v>59</v>
      </c>
      <c r="D180" s="227" t="s">
        <v>59</v>
      </c>
      <c r="E180" s="227"/>
      <c r="F180" s="228" t="s">
        <v>181</v>
      </c>
      <c r="G180" s="229">
        <f t="shared" ref="G180:T180" si="112">G181+G183</f>
        <v>70331611</v>
      </c>
      <c r="H180" s="229">
        <f t="shared" ref="H180:I180" si="113">H181+H183</f>
        <v>31752534</v>
      </c>
      <c r="I180" s="229">
        <f t="shared" si="113"/>
        <v>106513241</v>
      </c>
      <c r="J180" s="229">
        <f t="shared" ref="J180:R180" si="114">J181+J183</f>
        <v>62429345</v>
      </c>
      <c r="K180" s="229">
        <f t="shared" si="114"/>
        <v>327675182</v>
      </c>
      <c r="L180" s="229">
        <f t="shared" si="114"/>
        <v>19069065</v>
      </c>
      <c r="M180" s="229">
        <f t="shared" si="114"/>
        <v>55388687</v>
      </c>
      <c r="N180" s="229">
        <f t="shared" si="114"/>
        <v>0</v>
      </c>
      <c r="O180" s="229">
        <f t="shared" si="114"/>
        <v>0</v>
      </c>
      <c r="P180" s="229">
        <f t="shared" si="114"/>
        <v>0</v>
      </c>
      <c r="Q180" s="229">
        <f t="shared" si="114"/>
        <v>0</v>
      </c>
      <c r="R180" s="229">
        <f t="shared" si="114"/>
        <v>0</v>
      </c>
      <c r="S180" s="229">
        <f t="shared" si="112"/>
        <v>673159665</v>
      </c>
      <c r="T180" s="229">
        <f t="shared" si="112"/>
        <v>515520000</v>
      </c>
      <c r="U180" s="230">
        <f>+S180/T180</f>
        <v>1.3057876804003725</v>
      </c>
      <c r="V180" s="231">
        <f>V181+V183</f>
        <v>-157639665</v>
      </c>
      <c r="AA180" s="272"/>
    </row>
    <row r="181" spans="1:27" ht="13.9" customHeight="1" x14ac:dyDescent="0.2">
      <c r="A181" s="233">
        <v>23</v>
      </c>
      <c r="B181" s="233" t="s">
        <v>26</v>
      </c>
      <c r="C181" s="233"/>
      <c r="D181" s="245" t="s">
        <v>59</v>
      </c>
      <c r="E181" s="245"/>
      <c r="F181" s="244" t="s">
        <v>361</v>
      </c>
      <c r="G181" s="236">
        <f t="shared" ref="G181:T181" si="115">G182</f>
        <v>70331611</v>
      </c>
      <c r="H181" s="236">
        <f t="shared" si="115"/>
        <v>31752534</v>
      </c>
      <c r="I181" s="236">
        <f t="shared" si="115"/>
        <v>106513241</v>
      </c>
      <c r="J181" s="236">
        <f t="shared" si="115"/>
        <v>62429345</v>
      </c>
      <c r="K181" s="236">
        <f t="shared" si="115"/>
        <v>327675182</v>
      </c>
      <c r="L181" s="236">
        <f t="shared" si="115"/>
        <v>19069065</v>
      </c>
      <c r="M181" s="236">
        <f t="shared" si="115"/>
        <v>55388687</v>
      </c>
      <c r="N181" s="236">
        <f t="shared" si="115"/>
        <v>0</v>
      </c>
      <c r="O181" s="236">
        <f t="shared" si="115"/>
        <v>0</v>
      </c>
      <c r="P181" s="236">
        <f t="shared" si="115"/>
        <v>0</v>
      </c>
      <c r="Q181" s="236">
        <f t="shared" si="115"/>
        <v>0</v>
      </c>
      <c r="R181" s="236">
        <f t="shared" si="115"/>
        <v>0</v>
      </c>
      <c r="S181" s="236">
        <f t="shared" si="115"/>
        <v>673159665</v>
      </c>
      <c r="T181" s="240">
        <f t="shared" si="115"/>
        <v>515510000</v>
      </c>
      <c r="U181" s="238">
        <f>+S181/T181</f>
        <v>1.3058130104168688</v>
      </c>
      <c r="V181" s="242">
        <f>V182</f>
        <v>-157649665</v>
      </c>
      <c r="AA181" s="272"/>
    </row>
    <row r="182" spans="1:27" ht="14.45" customHeight="1" x14ac:dyDescent="0.2">
      <c r="A182" s="11"/>
      <c r="B182" s="4"/>
      <c r="C182" s="2" t="s">
        <v>64</v>
      </c>
      <c r="D182" s="165"/>
      <c r="E182" s="175"/>
      <c r="F182" s="165" t="s">
        <v>432</v>
      </c>
      <c r="G182" s="92">
        <v>70331611</v>
      </c>
      <c r="H182" s="33">
        <v>31752534</v>
      </c>
      <c r="I182" s="33">
        <v>106513241</v>
      </c>
      <c r="J182" s="33">
        <v>62429345</v>
      </c>
      <c r="K182" s="33">
        <v>327675182</v>
      </c>
      <c r="L182" s="33">
        <v>19069065</v>
      </c>
      <c r="M182" s="33">
        <v>55388687</v>
      </c>
      <c r="N182" s="33"/>
      <c r="O182" s="33"/>
      <c r="P182" s="33"/>
      <c r="Q182" s="33"/>
      <c r="R182" s="33"/>
      <c r="S182" s="33">
        <f>SUM(G182:R182)</f>
        <v>673159665</v>
      </c>
      <c r="T182" s="33">
        <v>515510000</v>
      </c>
      <c r="U182" s="51">
        <f>+S182/T182</f>
        <v>1.3058130104168688</v>
      </c>
      <c r="V182" s="162">
        <f>+T182-S182</f>
        <v>-157649665</v>
      </c>
      <c r="AA182" s="272"/>
    </row>
    <row r="183" spans="1:27" ht="13.9" customHeight="1" x14ac:dyDescent="0.2">
      <c r="A183" s="250">
        <v>23</v>
      </c>
      <c r="B183" s="233" t="s">
        <v>44</v>
      </c>
      <c r="C183" s="233"/>
      <c r="D183" s="245"/>
      <c r="E183" s="251"/>
      <c r="F183" s="252" t="s">
        <v>182</v>
      </c>
      <c r="G183" s="236">
        <f>G184</f>
        <v>0</v>
      </c>
      <c r="H183" s="236">
        <f>H184</f>
        <v>0</v>
      </c>
      <c r="I183" s="236">
        <f t="shared" ref="I183:R183" si="116">I184</f>
        <v>0</v>
      </c>
      <c r="J183" s="236">
        <f t="shared" si="116"/>
        <v>0</v>
      </c>
      <c r="K183" s="236">
        <f t="shared" si="116"/>
        <v>0</v>
      </c>
      <c r="L183" s="236">
        <f t="shared" si="116"/>
        <v>0</v>
      </c>
      <c r="M183" s="236">
        <f t="shared" si="116"/>
        <v>0</v>
      </c>
      <c r="N183" s="236">
        <f t="shared" si="116"/>
        <v>0</v>
      </c>
      <c r="O183" s="236">
        <f t="shared" si="116"/>
        <v>0</v>
      </c>
      <c r="P183" s="236">
        <f t="shared" si="116"/>
        <v>0</v>
      </c>
      <c r="Q183" s="236">
        <f t="shared" si="116"/>
        <v>0</v>
      </c>
      <c r="R183" s="236">
        <f t="shared" si="116"/>
        <v>0</v>
      </c>
      <c r="S183" s="236">
        <f t="shared" ref="S183:T183" si="117">S184</f>
        <v>0</v>
      </c>
      <c r="T183" s="240">
        <f t="shared" si="117"/>
        <v>10000</v>
      </c>
      <c r="U183" s="238">
        <f>+S183/T183</f>
        <v>0</v>
      </c>
      <c r="V183" s="242">
        <f>V184</f>
        <v>10000</v>
      </c>
      <c r="AA183" s="272"/>
    </row>
    <row r="184" spans="1:27" x14ac:dyDescent="0.2">
      <c r="A184" s="11"/>
      <c r="B184" s="4"/>
      <c r="C184" s="2" t="s">
        <v>28</v>
      </c>
      <c r="D184" s="165"/>
      <c r="E184" s="175"/>
      <c r="F184" s="175" t="s">
        <v>183</v>
      </c>
      <c r="G184" s="167">
        <v>0</v>
      </c>
      <c r="H184" s="167">
        <v>0</v>
      </c>
      <c r="I184" s="167">
        <v>0</v>
      </c>
      <c r="J184" s="167">
        <v>0</v>
      </c>
      <c r="K184" s="167">
        <v>0</v>
      </c>
      <c r="L184" s="167">
        <v>0</v>
      </c>
      <c r="M184" s="167">
        <v>0</v>
      </c>
      <c r="N184" s="167"/>
      <c r="O184" s="167"/>
      <c r="P184" s="167"/>
      <c r="Q184" s="167"/>
      <c r="R184" s="167"/>
      <c r="S184" s="167">
        <f>SUM(G184:R184)</f>
        <v>0</v>
      </c>
      <c r="T184" s="33">
        <v>10000</v>
      </c>
      <c r="U184" s="51">
        <f>+S184/T184</f>
        <v>0</v>
      </c>
      <c r="V184" s="162">
        <f>+T184-S184</f>
        <v>10000</v>
      </c>
      <c r="AA184" s="272"/>
    </row>
    <row r="185" spans="1:27" ht="13.9" customHeight="1" thickBot="1" x14ac:dyDescent="0.25">
      <c r="A185" s="168"/>
      <c r="B185" s="169"/>
      <c r="C185" s="169"/>
      <c r="D185" s="169"/>
      <c r="E185" s="169"/>
      <c r="F185" s="169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0"/>
      <c r="R185" s="170"/>
      <c r="S185" s="170"/>
      <c r="T185" s="89"/>
      <c r="U185" s="36"/>
      <c r="V185" s="171"/>
      <c r="AA185" s="272"/>
    </row>
    <row r="186" spans="1:27" ht="15.95" customHeight="1" x14ac:dyDescent="0.2">
      <c r="A186" s="226" t="s">
        <v>59</v>
      </c>
      <c r="B186" s="227" t="s">
        <v>59</v>
      </c>
      <c r="C186" s="227" t="s">
        <v>59</v>
      </c>
      <c r="D186" s="227" t="s">
        <v>59</v>
      </c>
      <c r="E186" s="227"/>
      <c r="F186" s="228" t="s">
        <v>184</v>
      </c>
      <c r="G186" s="229">
        <f>G187+G189+G191+G193</f>
        <v>522473857</v>
      </c>
      <c r="H186" s="229">
        <f t="shared" ref="H186:T186" si="118">H187+H189+H191+H193</f>
        <v>1780899281</v>
      </c>
      <c r="I186" s="229">
        <f t="shared" si="118"/>
        <v>929245943</v>
      </c>
      <c r="J186" s="229">
        <f t="shared" si="118"/>
        <v>862649612</v>
      </c>
      <c r="K186" s="229">
        <f t="shared" si="118"/>
        <v>1730404574</v>
      </c>
      <c r="L186" s="229">
        <f t="shared" si="118"/>
        <v>1898939840</v>
      </c>
      <c r="M186" s="229">
        <f t="shared" si="118"/>
        <v>1102793220</v>
      </c>
      <c r="N186" s="229">
        <f t="shared" si="118"/>
        <v>0</v>
      </c>
      <c r="O186" s="229">
        <f t="shared" si="118"/>
        <v>0</v>
      </c>
      <c r="P186" s="229">
        <f t="shared" si="118"/>
        <v>0</v>
      </c>
      <c r="Q186" s="229">
        <f t="shared" si="118"/>
        <v>0</v>
      </c>
      <c r="R186" s="229">
        <f t="shared" si="118"/>
        <v>0</v>
      </c>
      <c r="S186" s="229">
        <f t="shared" si="118"/>
        <v>8827406327</v>
      </c>
      <c r="T186" s="229">
        <f t="shared" si="118"/>
        <v>17281045000</v>
      </c>
      <c r="U186" s="230">
        <f t="shared" ref="U186:U192" si="119">+S186/T186</f>
        <v>0.5108143822899599</v>
      </c>
      <c r="V186" s="231">
        <f>V187+V189+V191+V193</f>
        <v>8453638673</v>
      </c>
      <c r="AA186" s="272"/>
    </row>
    <row r="187" spans="1:27" ht="13.9" customHeight="1" x14ac:dyDescent="0.2">
      <c r="A187" s="233">
        <v>24</v>
      </c>
      <c r="B187" s="233" t="s">
        <v>26</v>
      </c>
      <c r="C187" s="247"/>
      <c r="D187" s="233"/>
      <c r="E187" s="233"/>
      <c r="F187" s="244" t="s">
        <v>185</v>
      </c>
      <c r="G187" s="236">
        <f t="shared" ref="G187:T187" si="120">G188</f>
        <v>0</v>
      </c>
      <c r="H187" s="236">
        <f t="shared" si="120"/>
        <v>0</v>
      </c>
      <c r="I187" s="236">
        <f t="shared" si="120"/>
        <v>0</v>
      </c>
      <c r="J187" s="236">
        <f t="shared" si="120"/>
        <v>0</v>
      </c>
      <c r="K187" s="236">
        <f>K188</f>
        <v>0</v>
      </c>
      <c r="L187" s="236">
        <f t="shared" si="120"/>
        <v>0</v>
      </c>
      <c r="M187" s="236">
        <f t="shared" si="120"/>
        <v>0</v>
      </c>
      <c r="N187" s="236">
        <f t="shared" si="120"/>
        <v>0</v>
      </c>
      <c r="O187" s="236">
        <f t="shared" si="120"/>
        <v>0</v>
      </c>
      <c r="P187" s="236">
        <f t="shared" si="120"/>
        <v>0</v>
      </c>
      <c r="Q187" s="236">
        <f t="shared" si="120"/>
        <v>0</v>
      </c>
      <c r="R187" s="236">
        <f t="shared" si="120"/>
        <v>0</v>
      </c>
      <c r="S187" s="236">
        <f t="shared" si="120"/>
        <v>0</v>
      </c>
      <c r="T187" s="240">
        <f t="shared" si="120"/>
        <v>61768000</v>
      </c>
      <c r="U187" s="238">
        <f t="shared" si="119"/>
        <v>0</v>
      </c>
      <c r="V187" s="242">
        <f>V188</f>
        <v>61768000</v>
      </c>
      <c r="AA187" s="272"/>
    </row>
    <row r="188" spans="1:27" ht="14.25" customHeight="1" x14ac:dyDescent="0.2">
      <c r="A188" s="2"/>
      <c r="B188" s="4"/>
      <c r="C188" s="2" t="s">
        <v>28</v>
      </c>
      <c r="D188" s="2"/>
      <c r="E188" s="2"/>
      <c r="F188" s="167" t="s">
        <v>186</v>
      </c>
      <c r="G188" s="33">
        <v>0</v>
      </c>
      <c r="H188" s="33">
        <v>0</v>
      </c>
      <c r="I188" s="33">
        <v>0</v>
      </c>
      <c r="J188" s="33">
        <v>0</v>
      </c>
      <c r="K188" s="33"/>
      <c r="L188" s="33">
        <v>0</v>
      </c>
      <c r="M188" s="33">
        <v>0</v>
      </c>
      <c r="N188" s="33"/>
      <c r="O188" s="33"/>
      <c r="P188" s="33"/>
      <c r="Q188" s="33"/>
      <c r="R188" s="33"/>
      <c r="S188" s="33">
        <f>SUM(G188:R188)</f>
        <v>0</v>
      </c>
      <c r="T188" s="33">
        <v>61768000</v>
      </c>
      <c r="U188" s="51">
        <f t="shared" si="119"/>
        <v>0</v>
      </c>
      <c r="V188" s="162">
        <f>+T188-S188</f>
        <v>61768000</v>
      </c>
      <c r="AA188" s="272"/>
    </row>
    <row r="189" spans="1:27" ht="13.9" customHeight="1" x14ac:dyDescent="0.2">
      <c r="A189" s="233">
        <v>24</v>
      </c>
      <c r="B189" s="233" t="s">
        <v>34</v>
      </c>
      <c r="C189" s="233" t="s">
        <v>59</v>
      </c>
      <c r="D189" s="245" t="s">
        <v>59</v>
      </c>
      <c r="E189" s="245"/>
      <c r="F189" s="244" t="s">
        <v>187</v>
      </c>
      <c r="G189" s="236">
        <f t="shared" ref="G189:T193" si="121">G190</f>
        <v>0</v>
      </c>
      <c r="H189" s="236">
        <f t="shared" si="121"/>
        <v>682732526</v>
      </c>
      <c r="I189" s="236">
        <f t="shared" si="121"/>
        <v>0</v>
      </c>
      <c r="J189" s="236">
        <f t="shared" si="121"/>
        <v>0</v>
      </c>
      <c r="K189" s="236">
        <f>K190</f>
        <v>841085356</v>
      </c>
      <c r="L189" s="236">
        <f t="shared" si="121"/>
        <v>0</v>
      </c>
      <c r="M189" s="236">
        <f t="shared" si="121"/>
        <v>0</v>
      </c>
      <c r="N189" s="236">
        <f t="shared" si="121"/>
        <v>0</v>
      </c>
      <c r="O189" s="236">
        <f t="shared" si="121"/>
        <v>0</v>
      </c>
      <c r="P189" s="236">
        <f t="shared" si="121"/>
        <v>0</v>
      </c>
      <c r="Q189" s="236">
        <f t="shared" si="121"/>
        <v>0</v>
      </c>
      <c r="R189" s="236">
        <f t="shared" si="121"/>
        <v>0</v>
      </c>
      <c r="S189" s="236">
        <f t="shared" si="121"/>
        <v>1523817882</v>
      </c>
      <c r="T189" s="240">
        <f t="shared" si="121"/>
        <v>1523819000</v>
      </c>
      <c r="U189" s="238">
        <f t="shared" si="119"/>
        <v>0.9999992663170626</v>
      </c>
      <c r="V189" s="242">
        <f>V190</f>
        <v>1118</v>
      </c>
      <c r="AA189" s="272"/>
    </row>
    <row r="190" spans="1:27" x14ac:dyDescent="0.2">
      <c r="A190" s="2" t="s">
        <v>59</v>
      </c>
      <c r="B190" s="2" t="s">
        <v>59</v>
      </c>
      <c r="C190" s="2" t="s">
        <v>28</v>
      </c>
      <c r="D190" s="165" t="s">
        <v>59</v>
      </c>
      <c r="E190" s="165"/>
      <c r="F190" s="165" t="s">
        <v>188</v>
      </c>
      <c r="G190" s="167">
        <v>0</v>
      </c>
      <c r="H190" s="167">
        <v>682732526</v>
      </c>
      <c r="I190" s="167">
        <v>0</v>
      </c>
      <c r="J190" s="167">
        <v>0</v>
      </c>
      <c r="K190" s="167">
        <v>841085356</v>
      </c>
      <c r="L190" s="167">
        <v>0</v>
      </c>
      <c r="M190" s="167">
        <v>0</v>
      </c>
      <c r="N190" s="167"/>
      <c r="O190" s="167"/>
      <c r="P190" s="167"/>
      <c r="Q190" s="167"/>
      <c r="R190" s="167"/>
      <c r="S190" s="167">
        <f>SUM(G190:R190)</f>
        <v>1523817882</v>
      </c>
      <c r="T190" s="33">
        <v>1523819000</v>
      </c>
      <c r="U190" s="51">
        <f t="shared" si="119"/>
        <v>0.9999992663170626</v>
      </c>
      <c r="V190" s="162">
        <f>+T190-S190</f>
        <v>1118</v>
      </c>
      <c r="AA190" s="272"/>
    </row>
    <row r="191" spans="1:27" ht="13.9" customHeight="1" x14ac:dyDescent="0.2">
      <c r="A191" s="233">
        <v>24</v>
      </c>
      <c r="B191" s="233" t="s">
        <v>140</v>
      </c>
      <c r="C191" s="233" t="s">
        <v>59</v>
      </c>
      <c r="D191" s="245" t="s">
        <v>59</v>
      </c>
      <c r="E191" s="245"/>
      <c r="F191" s="244" t="s">
        <v>472</v>
      </c>
      <c r="G191" s="236">
        <f>G192</f>
        <v>0</v>
      </c>
      <c r="H191" s="236">
        <f t="shared" si="121"/>
        <v>0</v>
      </c>
      <c r="I191" s="236">
        <f t="shared" si="121"/>
        <v>0</v>
      </c>
      <c r="J191" s="236">
        <f t="shared" si="121"/>
        <v>0</v>
      </c>
      <c r="K191" s="236">
        <f>K192</f>
        <v>2152500</v>
      </c>
      <c r="L191" s="236">
        <f t="shared" si="121"/>
        <v>0</v>
      </c>
      <c r="M191" s="236">
        <f t="shared" si="121"/>
        <v>0</v>
      </c>
      <c r="N191" s="236">
        <f t="shared" si="121"/>
        <v>0</v>
      </c>
      <c r="O191" s="236">
        <f t="shared" si="121"/>
        <v>0</v>
      </c>
      <c r="P191" s="236">
        <f t="shared" si="121"/>
        <v>0</v>
      </c>
      <c r="Q191" s="236">
        <f t="shared" si="121"/>
        <v>0</v>
      </c>
      <c r="R191" s="236">
        <f t="shared" si="121"/>
        <v>0</v>
      </c>
      <c r="S191" s="236">
        <f t="shared" si="121"/>
        <v>2152500</v>
      </c>
      <c r="T191" s="240">
        <f>T192</f>
        <v>2608000</v>
      </c>
      <c r="U191" s="238">
        <f t="shared" si="119"/>
        <v>0.82534509202453987</v>
      </c>
      <c r="V191" s="242">
        <f>V192</f>
        <v>455500</v>
      </c>
      <c r="AA191" s="272"/>
    </row>
    <row r="192" spans="1:27" x14ac:dyDescent="0.2">
      <c r="A192" s="2" t="s">
        <v>59</v>
      </c>
      <c r="B192" s="2" t="s">
        <v>59</v>
      </c>
      <c r="C192" s="2" t="s">
        <v>28</v>
      </c>
      <c r="D192" s="165" t="s">
        <v>59</v>
      </c>
      <c r="E192" s="165"/>
      <c r="F192" s="165" t="s">
        <v>475</v>
      </c>
      <c r="G192" s="167">
        <v>0</v>
      </c>
      <c r="H192" s="33">
        <v>0</v>
      </c>
      <c r="I192" s="167">
        <v>0</v>
      </c>
      <c r="J192" s="167">
        <v>0</v>
      </c>
      <c r="K192" s="167">
        <v>2152500</v>
      </c>
      <c r="L192" s="167">
        <v>0</v>
      </c>
      <c r="M192" s="167">
        <v>0</v>
      </c>
      <c r="N192" s="167"/>
      <c r="O192" s="167"/>
      <c r="P192" s="167"/>
      <c r="Q192" s="167"/>
      <c r="R192" s="167"/>
      <c r="S192" s="167">
        <f>SUM(G192:R192)</f>
        <v>2152500</v>
      </c>
      <c r="T192" s="33">
        <v>2608000</v>
      </c>
      <c r="U192" s="51">
        <f t="shared" si="119"/>
        <v>0.82534509202453987</v>
      </c>
      <c r="V192" s="162">
        <f>+T192-S192</f>
        <v>455500</v>
      </c>
      <c r="AA192" s="272"/>
    </row>
    <row r="193" spans="1:27" ht="13.9" customHeight="1" x14ac:dyDescent="0.2">
      <c r="A193" s="233">
        <v>24</v>
      </c>
      <c r="B193" s="233" t="s">
        <v>39</v>
      </c>
      <c r="C193" s="233" t="s">
        <v>59</v>
      </c>
      <c r="D193" s="245" t="s">
        <v>59</v>
      </c>
      <c r="E193" s="245"/>
      <c r="F193" s="244" t="s">
        <v>411</v>
      </c>
      <c r="G193" s="236">
        <f t="shared" si="121"/>
        <v>522473857</v>
      </c>
      <c r="H193" s="236">
        <f t="shared" si="121"/>
        <v>1098166755</v>
      </c>
      <c r="I193" s="236">
        <f t="shared" si="121"/>
        <v>929245943</v>
      </c>
      <c r="J193" s="236">
        <f t="shared" si="121"/>
        <v>862649612</v>
      </c>
      <c r="K193" s="236">
        <f>K194</f>
        <v>887166718</v>
      </c>
      <c r="L193" s="236">
        <f>L194+L199+L204+L209</f>
        <v>1898939840</v>
      </c>
      <c r="M193" s="236">
        <f>M194+M199+M204+M209</f>
        <v>1102793220</v>
      </c>
      <c r="N193" s="236">
        <f t="shared" si="121"/>
        <v>0</v>
      </c>
      <c r="O193" s="236">
        <f t="shared" si="121"/>
        <v>0</v>
      </c>
      <c r="P193" s="236">
        <f t="shared" si="121"/>
        <v>0</v>
      </c>
      <c r="Q193" s="236">
        <f t="shared" si="121"/>
        <v>0</v>
      </c>
      <c r="R193" s="236">
        <f t="shared" si="121"/>
        <v>0</v>
      </c>
      <c r="S193" s="236">
        <f>S194+S199+S204+S209</f>
        <v>7301435945</v>
      </c>
      <c r="T193" s="236">
        <f>T194+T199+T204+T209</f>
        <v>15692850000</v>
      </c>
      <c r="U193" s="238">
        <f t="shared" ref="U193:U194" si="122">+S193/T193</f>
        <v>0.46527150549454049</v>
      </c>
      <c r="V193" s="242">
        <f>V194+V199+V204+V209</f>
        <v>8391414055</v>
      </c>
      <c r="AA193" s="272"/>
    </row>
    <row r="194" spans="1:27" x14ac:dyDescent="0.2">
      <c r="A194" s="93" t="s">
        <v>59</v>
      </c>
      <c r="B194" s="93" t="s">
        <v>59</v>
      </c>
      <c r="C194" s="93" t="s">
        <v>28</v>
      </c>
      <c r="D194" s="176" t="s">
        <v>59</v>
      </c>
      <c r="E194" s="176"/>
      <c r="F194" s="275" t="s">
        <v>412</v>
      </c>
      <c r="G194" s="308">
        <f>G195+G196+G197+G198</f>
        <v>522473857</v>
      </c>
      <c r="H194" s="308">
        <f t="shared" ref="H194:S194" si="123">H195+H196+H197+H198</f>
        <v>1098166755</v>
      </c>
      <c r="I194" s="308">
        <v>929245943</v>
      </c>
      <c r="J194" s="308">
        <f t="shared" si="123"/>
        <v>862649612</v>
      </c>
      <c r="K194" s="308">
        <v>887166718</v>
      </c>
      <c r="L194" s="308">
        <f>L195+L196+L197+L198</f>
        <v>1274779043</v>
      </c>
      <c r="M194" s="308">
        <f>M195+M196+M197+M198</f>
        <v>916270319</v>
      </c>
      <c r="N194" s="308">
        <f>N195+N196+N197</f>
        <v>0</v>
      </c>
      <c r="O194" s="308"/>
      <c r="P194" s="308">
        <f t="shared" si="123"/>
        <v>0</v>
      </c>
      <c r="Q194" s="308">
        <f t="shared" si="123"/>
        <v>0</v>
      </c>
      <c r="R194" s="308">
        <f t="shared" si="123"/>
        <v>0</v>
      </c>
      <c r="S194" s="308">
        <f t="shared" si="123"/>
        <v>6490752247</v>
      </c>
      <c r="T194" s="310">
        <v>12575474000</v>
      </c>
      <c r="U194" s="50">
        <f t="shared" si="122"/>
        <v>0.51614374511847427</v>
      </c>
      <c r="V194" s="309">
        <f t="shared" ref="V194:V213" si="124">+T194-S194</f>
        <v>6084721753</v>
      </c>
      <c r="AA194" s="272"/>
    </row>
    <row r="195" spans="1:27" x14ac:dyDescent="0.2">
      <c r="A195" s="57" t="s">
        <v>59</v>
      </c>
      <c r="B195" s="57" t="s">
        <v>59</v>
      </c>
      <c r="C195" s="57"/>
      <c r="D195" s="57" t="s">
        <v>174</v>
      </c>
      <c r="E195" s="173"/>
      <c r="F195" s="94" t="s">
        <v>477</v>
      </c>
      <c r="G195" s="167">
        <v>451760373</v>
      </c>
      <c r="H195" s="53">
        <v>973523320</v>
      </c>
      <c r="I195" s="167">
        <v>736150735</v>
      </c>
      <c r="J195" s="167">
        <v>742670918</v>
      </c>
      <c r="K195" s="167">
        <v>754378368</v>
      </c>
      <c r="L195" s="167">
        <v>762314429</v>
      </c>
      <c r="M195" s="167">
        <v>780967943</v>
      </c>
      <c r="N195" s="167"/>
      <c r="O195" s="167"/>
      <c r="P195" s="167"/>
      <c r="Q195" s="167"/>
      <c r="R195" s="167"/>
      <c r="S195" s="167">
        <f>SUM(G195:R195)</f>
        <v>5201766086</v>
      </c>
      <c r="T195" s="95">
        <v>9300331676</v>
      </c>
      <c r="U195" s="51">
        <f t="shared" ref="U195:U197" si="125">+S195/T195</f>
        <v>0.55930973939600814</v>
      </c>
      <c r="V195" s="166">
        <f t="shared" si="124"/>
        <v>4098565590</v>
      </c>
      <c r="AA195" s="272"/>
    </row>
    <row r="196" spans="1:27" x14ac:dyDescent="0.2">
      <c r="A196" s="57" t="s">
        <v>59</v>
      </c>
      <c r="B196" s="57" t="s">
        <v>59</v>
      </c>
      <c r="C196" s="57"/>
      <c r="D196" s="57" t="s">
        <v>176</v>
      </c>
      <c r="E196" s="173"/>
      <c r="F196" s="94" t="s">
        <v>426</v>
      </c>
      <c r="G196" s="167">
        <v>159045</v>
      </c>
      <c r="H196" s="53">
        <v>574790</v>
      </c>
      <c r="I196" s="167">
        <v>4231474</v>
      </c>
      <c r="J196" s="167">
        <v>343212</v>
      </c>
      <c r="K196" s="167">
        <v>584010</v>
      </c>
      <c r="L196" s="167">
        <v>1227535</v>
      </c>
      <c r="M196" s="167">
        <v>822041</v>
      </c>
      <c r="N196" s="167"/>
      <c r="O196" s="167"/>
      <c r="P196" s="167"/>
      <c r="Q196" s="167"/>
      <c r="R196" s="167"/>
      <c r="S196" s="167">
        <f>SUM(G196:R196)</f>
        <v>7942107</v>
      </c>
      <c r="T196" s="95">
        <v>30000000</v>
      </c>
      <c r="U196" s="51">
        <f t="shared" si="125"/>
        <v>0.2647369</v>
      </c>
      <c r="V196" s="166">
        <f t="shared" si="124"/>
        <v>22057893</v>
      </c>
      <c r="AA196" s="272"/>
    </row>
    <row r="197" spans="1:27" x14ac:dyDescent="0.2">
      <c r="A197" s="57" t="s">
        <v>59</v>
      </c>
      <c r="B197" s="57" t="s">
        <v>59</v>
      </c>
      <c r="C197" s="57"/>
      <c r="D197" s="57" t="s">
        <v>178</v>
      </c>
      <c r="E197" s="173"/>
      <c r="F197" s="94" t="s">
        <v>478</v>
      </c>
      <c r="G197" s="167">
        <v>70554439</v>
      </c>
      <c r="H197" s="53">
        <v>124068645</v>
      </c>
      <c r="I197" s="167">
        <v>188863734</v>
      </c>
      <c r="J197" s="167">
        <v>119635482</v>
      </c>
      <c r="K197" s="167">
        <v>132204340</v>
      </c>
      <c r="L197" s="167">
        <v>145040076</v>
      </c>
      <c r="M197" s="167">
        <v>133386725</v>
      </c>
      <c r="N197" s="167"/>
      <c r="O197" s="167"/>
      <c r="P197" s="167"/>
      <c r="Q197" s="167"/>
      <c r="R197" s="167"/>
      <c r="S197" s="167">
        <f>SUM(G197:R197)</f>
        <v>913753441</v>
      </c>
      <c r="T197" s="95">
        <v>1876692608</v>
      </c>
      <c r="U197" s="51">
        <f t="shared" si="125"/>
        <v>0.48689563602735736</v>
      </c>
      <c r="V197" s="166">
        <f t="shared" si="124"/>
        <v>962939167</v>
      </c>
      <c r="AA197" s="272"/>
    </row>
    <row r="198" spans="1:27" x14ac:dyDescent="0.2">
      <c r="A198" s="78" t="s">
        <v>59</v>
      </c>
      <c r="B198" s="78" t="s">
        <v>59</v>
      </c>
      <c r="C198" s="78"/>
      <c r="D198" s="78" t="s">
        <v>179</v>
      </c>
      <c r="E198" s="177"/>
      <c r="F198" s="96" t="s">
        <v>427</v>
      </c>
      <c r="G198" s="178">
        <v>0</v>
      </c>
      <c r="H198" s="71">
        <v>0</v>
      </c>
      <c r="I198" s="178">
        <v>0</v>
      </c>
      <c r="J198" s="178">
        <v>0</v>
      </c>
      <c r="K198" s="178">
        <v>0</v>
      </c>
      <c r="L198" s="178">
        <v>366197003</v>
      </c>
      <c r="M198" s="178">
        <v>1093610</v>
      </c>
      <c r="N198" s="178"/>
      <c r="O198" s="178"/>
      <c r="P198" s="178"/>
      <c r="Q198" s="178"/>
      <c r="R198" s="178"/>
      <c r="S198" s="178">
        <f>SUM(G198:R198)</f>
        <v>367290613</v>
      </c>
      <c r="T198" s="33">
        <v>1368449716</v>
      </c>
      <c r="U198" s="51">
        <f>+S198/T198</f>
        <v>0.26839905676154197</v>
      </c>
      <c r="V198" s="166">
        <f t="shared" si="124"/>
        <v>1001159103</v>
      </c>
      <c r="AA198" s="272"/>
    </row>
    <row r="199" spans="1:27" x14ac:dyDescent="0.2">
      <c r="A199" s="93" t="s">
        <v>59</v>
      </c>
      <c r="B199" s="93" t="s">
        <v>59</v>
      </c>
      <c r="C199" s="93" t="s">
        <v>32</v>
      </c>
      <c r="D199" s="176" t="s">
        <v>59</v>
      </c>
      <c r="E199" s="176"/>
      <c r="F199" s="275" t="s">
        <v>479</v>
      </c>
      <c r="G199" s="308">
        <v>0</v>
      </c>
      <c r="H199" s="308">
        <v>0</v>
      </c>
      <c r="I199" s="308">
        <v>0</v>
      </c>
      <c r="J199" s="308">
        <v>0</v>
      </c>
      <c r="K199" s="308">
        <v>0</v>
      </c>
      <c r="L199" s="308">
        <f>L200+L201+L202+L203</f>
        <v>332158082</v>
      </c>
      <c r="M199" s="308">
        <f>M200+M201+M202+M203</f>
        <v>64333719</v>
      </c>
      <c r="N199" s="308">
        <f t="shared" ref="N199:T199" si="126">N200+N201+N202+N203</f>
        <v>0</v>
      </c>
      <c r="O199" s="308">
        <f t="shared" si="126"/>
        <v>0</v>
      </c>
      <c r="P199" s="308">
        <f t="shared" si="126"/>
        <v>0</v>
      </c>
      <c r="Q199" s="308">
        <f t="shared" si="126"/>
        <v>0</v>
      </c>
      <c r="R199" s="308">
        <f t="shared" si="126"/>
        <v>0</v>
      </c>
      <c r="S199" s="308">
        <f t="shared" si="126"/>
        <v>396491801</v>
      </c>
      <c r="T199" s="308">
        <f t="shared" si="126"/>
        <v>977416000</v>
      </c>
      <c r="U199" s="50">
        <f t="shared" ref="U199:U208" si="127">+S199/T199</f>
        <v>0.40565306993132916</v>
      </c>
      <c r="V199" s="309">
        <f t="shared" si="124"/>
        <v>580924199</v>
      </c>
      <c r="AA199" s="272"/>
    </row>
    <row r="200" spans="1:27" x14ac:dyDescent="0.2">
      <c r="A200" s="57" t="s">
        <v>59</v>
      </c>
      <c r="B200" s="57" t="s">
        <v>59</v>
      </c>
      <c r="C200" s="57"/>
      <c r="D200" s="57" t="s">
        <v>174</v>
      </c>
      <c r="E200" s="173"/>
      <c r="F200" s="94" t="s">
        <v>480</v>
      </c>
      <c r="G200" s="167">
        <v>0</v>
      </c>
      <c r="H200" s="167">
        <v>0</v>
      </c>
      <c r="I200" s="167">
        <v>0</v>
      </c>
      <c r="J200" s="167">
        <v>0</v>
      </c>
      <c r="K200" s="167">
        <v>0</v>
      </c>
      <c r="L200" s="167">
        <v>310750482</v>
      </c>
      <c r="M200" s="167">
        <v>49356770</v>
      </c>
      <c r="N200" s="167"/>
      <c r="O200" s="167"/>
      <c r="P200" s="167"/>
      <c r="Q200" s="167"/>
      <c r="R200" s="167"/>
      <c r="S200" s="167">
        <f>SUM(G200:R200)</f>
        <v>360107252</v>
      </c>
      <c r="T200" s="95">
        <v>669350000</v>
      </c>
      <c r="U200" s="51">
        <f t="shared" si="127"/>
        <v>0.53799544632852769</v>
      </c>
      <c r="V200" s="166">
        <f t="shared" si="124"/>
        <v>309242748</v>
      </c>
      <c r="AA200" s="272"/>
    </row>
    <row r="201" spans="1:27" x14ac:dyDescent="0.2">
      <c r="A201" s="57" t="s">
        <v>59</v>
      </c>
      <c r="B201" s="57" t="s">
        <v>59</v>
      </c>
      <c r="C201" s="57"/>
      <c r="D201" s="57" t="s">
        <v>176</v>
      </c>
      <c r="E201" s="173"/>
      <c r="F201" s="94" t="s">
        <v>481</v>
      </c>
      <c r="G201" s="167">
        <v>0</v>
      </c>
      <c r="H201" s="167">
        <v>0</v>
      </c>
      <c r="I201" s="167">
        <v>0</v>
      </c>
      <c r="J201" s="167">
        <v>0</v>
      </c>
      <c r="K201" s="167">
        <v>0</v>
      </c>
      <c r="L201" s="167">
        <v>742490</v>
      </c>
      <c r="M201" s="167">
        <v>592194</v>
      </c>
      <c r="N201" s="167"/>
      <c r="O201" s="167"/>
      <c r="P201" s="167"/>
      <c r="Q201" s="167"/>
      <c r="R201" s="167"/>
      <c r="S201" s="167">
        <f>SUM(G201:R201)</f>
        <v>1334684</v>
      </c>
      <c r="T201" s="95">
        <v>5000000</v>
      </c>
      <c r="U201" s="51">
        <f t="shared" si="127"/>
        <v>0.26693679999999997</v>
      </c>
      <c r="V201" s="166">
        <f t="shared" si="124"/>
        <v>3665316</v>
      </c>
      <c r="AA201" s="272"/>
    </row>
    <row r="202" spans="1:27" x14ac:dyDescent="0.2">
      <c r="A202" s="57" t="s">
        <v>59</v>
      </c>
      <c r="B202" s="57" t="s">
        <v>59</v>
      </c>
      <c r="C202" s="57"/>
      <c r="D202" s="57" t="s">
        <v>178</v>
      </c>
      <c r="E202" s="173"/>
      <c r="F202" s="94" t="s">
        <v>482</v>
      </c>
      <c r="G202" s="167">
        <v>0</v>
      </c>
      <c r="H202" s="167">
        <v>0</v>
      </c>
      <c r="I202" s="167">
        <v>0</v>
      </c>
      <c r="J202" s="167">
        <v>0</v>
      </c>
      <c r="K202" s="167">
        <v>0</v>
      </c>
      <c r="L202" s="167">
        <v>20665110</v>
      </c>
      <c r="M202" s="167">
        <v>14384755</v>
      </c>
      <c r="N202" s="167"/>
      <c r="O202" s="167"/>
      <c r="P202" s="167"/>
      <c r="Q202" s="167"/>
      <c r="R202" s="167"/>
      <c r="S202" s="167">
        <f>SUM(G202:R202)</f>
        <v>35049865</v>
      </c>
      <c r="T202" s="95">
        <v>272516000</v>
      </c>
      <c r="U202" s="51">
        <f t="shared" si="127"/>
        <v>0.12861580604441575</v>
      </c>
      <c r="V202" s="166">
        <f t="shared" si="124"/>
        <v>237466135</v>
      </c>
      <c r="AA202" s="272"/>
    </row>
    <row r="203" spans="1:27" x14ac:dyDescent="0.2">
      <c r="A203" s="78" t="s">
        <v>59</v>
      </c>
      <c r="B203" s="78" t="s">
        <v>59</v>
      </c>
      <c r="C203" s="78"/>
      <c r="D203" s="78" t="s">
        <v>179</v>
      </c>
      <c r="E203" s="177"/>
      <c r="F203" s="94" t="s">
        <v>483</v>
      </c>
      <c r="G203" s="178">
        <v>0</v>
      </c>
      <c r="H203" s="71">
        <v>0</v>
      </c>
      <c r="I203" s="178">
        <v>0</v>
      </c>
      <c r="J203" s="178">
        <v>0</v>
      </c>
      <c r="K203" s="178">
        <v>0</v>
      </c>
      <c r="L203" s="178">
        <v>0</v>
      </c>
      <c r="M203" s="178">
        <v>0</v>
      </c>
      <c r="N203" s="178"/>
      <c r="O203" s="178"/>
      <c r="P203" s="178"/>
      <c r="Q203" s="178"/>
      <c r="R203" s="178"/>
      <c r="S203" s="178">
        <f>SUM(G203:R203)</f>
        <v>0</v>
      </c>
      <c r="T203" s="33">
        <v>30550000</v>
      </c>
      <c r="U203" s="51">
        <f t="shared" si="127"/>
        <v>0</v>
      </c>
      <c r="V203" s="166">
        <f t="shared" si="124"/>
        <v>30550000</v>
      </c>
      <c r="AA203" s="272"/>
    </row>
    <row r="204" spans="1:27" x14ac:dyDescent="0.2">
      <c r="A204" s="93" t="s">
        <v>59</v>
      </c>
      <c r="B204" s="93" t="s">
        <v>59</v>
      </c>
      <c r="C204" s="93" t="s">
        <v>63</v>
      </c>
      <c r="D204" s="176" t="s">
        <v>59</v>
      </c>
      <c r="E204" s="176"/>
      <c r="F204" s="275" t="s">
        <v>484</v>
      </c>
      <c r="G204" s="308">
        <v>0</v>
      </c>
      <c r="H204" s="308">
        <v>0</v>
      </c>
      <c r="I204" s="308">
        <v>0</v>
      </c>
      <c r="J204" s="308">
        <v>0</v>
      </c>
      <c r="K204" s="308">
        <v>0</v>
      </c>
      <c r="L204" s="308">
        <f>L205+L207+L208</f>
        <v>174336314</v>
      </c>
      <c r="M204" s="308">
        <f>M205+M207+M208</f>
        <v>27210881</v>
      </c>
      <c r="N204" s="308">
        <f>N205+N206+N207</f>
        <v>0</v>
      </c>
      <c r="O204" s="308"/>
      <c r="P204" s="308">
        <f t="shared" ref="P204:T204" si="128">P205+P206+P207+P208</f>
        <v>0</v>
      </c>
      <c r="Q204" s="308">
        <f t="shared" si="128"/>
        <v>0</v>
      </c>
      <c r="R204" s="308">
        <f t="shared" si="128"/>
        <v>0</v>
      </c>
      <c r="S204" s="308">
        <f t="shared" si="128"/>
        <v>201547195</v>
      </c>
      <c r="T204" s="308">
        <f t="shared" si="128"/>
        <v>1650822000</v>
      </c>
      <c r="U204" s="50">
        <f t="shared" si="127"/>
        <v>0.12208899263518416</v>
      </c>
      <c r="V204" s="309">
        <f t="shared" si="124"/>
        <v>1449274805</v>
      </c>
      <c r="AA204" s="272"/>
    </row>
    <row r="205" spans="1:27" x14ac:dyDescent="0.2">
      <c r="A205" s="57" t="s">
        <v>59</v>
      </c>
      <c r="B205" s="57" t="s">
        <v>59</v>
      </c>
      <c r="C205" s="57"/>
      <c r="D205" s="57" t="s">
        <v>174</v>
      </c>
      <c r="E205" s="173"/>
      <c r="F205" s="94" t="s">
        <v>480</v>
      </c>
      <c r="G205" s="167">
        <v>0</v>
      </c>
      <c r="H205" s="167">
        <v>0</v>
      </c>
      <c r="I205" s="167">
        <v>0</v>
      </c>
      <c r="J205" s="167">
        <v>0</v>
      </c>
      <c r="K205" s="167">
        <v>0</v>
      </c>
      <c r="L205" s="167">
        <v>174336314</v>
      </c>
      <c r="M205" s="167">
        <v>27210881</v>
      </c>
      <c r="N205" s="167"/>
      <c r="O205" s="167"/>
      <c r="P205" s="167"/>
      <c r="Q205" s="167"/>
      <c r="R205" s="167"/>
      <c r="S205" s="167">
        <f>SUM(G205:R205)</f>
        <v>201547195</v>
      </c>
      <c r="T205" s="167">
        <v>464592000</v>
      </c>
      <c r="U205" s="51">
        <f t="shared" si="127"/>
        <v>0.43381546604332405</v>
      </c>
      <c r="V205" s="166">
        <f t="shared" si="124"/>
        <v>263044805</v>
      </c>
      <c r="AA205" s="272"/>
    </row>
    <row r="206" spans="1:27" x14ac:dyDescent="0.2">
      <c r="A206" s="57" t="s">
        <v>59</v>
      </c>
      <c r="B206" s="57" t="s">
        <v>59</v>
      </c>
      <c r="C206" s="57"/>
      <c r="D206" s="57" t="s">
        <v>176</v>
      </c>
      <c r="E206" s="173"/>
      <c r="F206" s="94" t="s">
        <v>481</v>
      </c>
      <c r="G206" s="167">
        <v>0</v>
      </c>
      <c r="H206" s="167">
        <v>0</v>
      </c>
      <c r="I206" s="167">
        <v>0</v>
      </c>
      <c r="J206" s="167">
        <v>0</v>
      </c>
      <c r="K206" s="167">
        <v>0</v>
      </c>
      <c r="L206" s="167">
        <v>0</v>
      </c>
      <c r="M206" s="167">
        <v>0</v>
      </c>
      <c r="N206" s="167"/>
      <c r="O206" s="167"/>
      <c r="P206" s="167"/>
      <c r="Q206" s="167"/>
      <c r="R206" s="167"/>
      <c r="S206" s="167">
        <f>SUM(G206:R206)</f>
        <v>0</v>
      </c>
      <c r="T206" s="167">
        <v>0</v>
      </c>
      <c r="U206" s="51" t="s">
        <v>31</v>
      </c>
      <c r="V206" s="166">
        <f t="shared" si="124"/>
        <v>0</v>
      </c>
      <c r="AA206" s="272"/>
    </row>
    <row r="207" spans="1:27" x14ac:dyDescent="0.2">
      <c r="A207" s="57" t="s">
        <v>59</v>
      </c>
      <c r="B207" s="57" t="s">
        <v>59</v>
      </c>
      <c r="C207" s="57"/>
      <c r="D207" s="57" t="s">
        <v>178</v>
      </c>
      <c r="E207" s="173"/>
      <c r="F207" s="94" t="s">
        <v>482</v>
      </c>
      <c r="G207" s="167">
        <v>0</v>
      </c>
      <c r="H207" s="167">
        <v>0</v>
      </c>
      <c r="I207" s="167">
        <v>0</v>
      </c>
      <c r="J207" s="167">
        <v>0</v>
      </c>
      <c r="K207" s="167">
        <v>0</v>
      </c>
      <c r="L207" s="167">
        <v>0</v>
      </c>
      <c r="M207" s="167">
        <v>0</v>
      </c>
      <c r="N207" s="167"/>
      <c r="O207" s="167"/>
      <c r="P207" s="167"/>
      <c r="Q207" s="167"/>
      <c r="R207" s="167"/>
      <c r="S207" s="167">
        <f>SUM(G207:R207)</f>
        <v>0</v>
      </c>
      <c r="T207" s="167">
        <v>344980000</v>
      </c>
      <c r="U207" s="51">
        <f t="shared" si="127"/>
        <v>0</v>
      </c>
      <c r="V207" s="166">
        <f t="shared" si="124"/>
        <v>344980000</v>
      </c>
      <c r="AA207" s="272"/>
    </row>
    <row r="208" spans="1:27" x14ac:dyDescent="0.2">
      <c r="A208" s="78" t="s">
        <v>59</v>
      </c>
      <c r="B208" s="78" t="s">
        <v>59</v>
      </c>
      <c r="C208" s="78"/>
      <c r="D208" s="78" t="s">
        <v>179</v>
      </c>
      <c r="E208" s="177"/>
      <c r="F208" s="94" t="s">
        <v>483</v>
      </c>
      <c r="G208" s="178">
        <v>0</v>
      </c>
      <c r="H208" s="71">
        <v>0</v>
      </c>
      <c r="I208" s="178">
        <v>0</v>
      </c>
      <c r="J208" s="178">
        <v>0</v>
      </c>
      <c r="K208" s="178">
        <v>0</v>
      </c>
      <c r="L208" s="178">
        <v>0</v>
      </c>
      <c r="M208" s="178">
        <v>0</v>
      </c>
      <c r="N208" s="178"/>
      <c r="O208" s="178"/>
      <c r="P208" s="178"/>
      <c r="Q208" s="178"/>
      <c r="R208" s="178"/>
      <c r="S208" s="178">
        <f>SUM(G208:R208)</f>
        <v>0</v>
      </c>
      <c r="T208" s="178">
        <v>841250000</v>
      </c>
      <c r="U208" s="51">
        <f t="shared" si="127"/>
        <v>0</v>
      </c>
      <c r="V208" s="166">
        <f t="shared" si="124"/>
        <v>841250000</v>
      </c>
      <c r="AA208" s="272"/>
    </row>
    <row r="209" spans="1:30" x14ac:dyDescent="0.2">
      <c r="A209" s="93" t="s">
        <v>59</v>
      </c>
      <c r="B209" s="93" t="s">
        <v>59</v>
      </c>
      <c r="C209" s="93" t="s">
        <v>64</v>
      </c>
      <c r="D209" s="176" t="s">
        <v>59</v>
      </c>
      <c r="E209" s="176"/>
      <c r="F209" s="275" t="s">
        <v>485</v>
      </c>
      <c r="G209" s="308">
        <v>0</v>
      </c>
      <c r="H209" s="308">
        <v>0</v>
      </c>
      <c r="I209" s="308">
        <v>0</v>
      </c>
      <c r="J209" s="308">
        <v>0</v>
      </c>
      <c r="K209" s="308">
        <v>0</v>
      </c>
      <c r="L209" s="308">
        <f>L210+L211+L212+L213</f>
        <v>117666401</v>
      </c>
      <c r="M209" s="308">
        <f>M210+M211+M212+M213</f>
        <v>94978301</v>
      </c>
      <c r="N209" s="308">
        <f>N210+N211+N212</f>
        <v>0</v>
      </c>
      <c r="O209" s="308"/>
      <c r="P209" s="308">
        <f t="shared" ref="P209:T209" si="129">P210+P211+P212+P213</f>
        <v>0</v>
      </c>
      <c r="Q209" s="308">
        <f t="shared" si="129"/>
        <v>0</v>
      </c>
      <c r="R209" s="308">
        <f t="shared" si="129"/>
        <v>0</v>
      </c>
      <c r="S209" s="308">
        <f t="shared" si="129"/>
        <v>212644702</v>
      </c>
      <c r="T209" s="308">
        <f t="shared" si="129"/>
        <v>489138000</v>
      </c>
      <c r="U209" s="50">
        <f t="shared" ref="U209:U213" si="130">+S209/T209</f>
        <v>0.43473355576544859</v>
      </c>
      <c r="V209" s="309">
        <f t="shared" si="124"/>
        <v>276493298</v>
      </c>
      <c r="AA209" s="272"/>
    </row>
    <row r="210" spans="1:30" x14ac:dyDescent="0.2">
      <c r="A210" s="57" t="s">
        <v>59</v>
      </c>
      <c r="B210" s="57" t="s">
        <v>59</v>
      </c>
      <c r="C210" s="57"/>
      <c r="D210" s="57" t="s">
        <v>174</v>
      </c>
      <c r="E210" s="173"/>
      <c r="F210" s="94" t="s">
        <v>480</v>
      </c>
      <c r="G210" s="167">
        <v>0</v>
      </c>
      <c r="H210" s="167">
        <v>0</v>
      </c>
      <c r="I210" s="167">
        <v>0</v>
      </c>
      <c r="J210" s="167">
        <v>0</v>
      </c>
      <c r="K210" s="167">
        <v>0</v>
      </c>
      <c r="L210" s="167">
        <v>116757219</v>
      </c>
      <c r="M210" s="167">
        <v>19540703</v>
      </c>
      <c r="N210" s="167"/>
      <c r="O210" s="167"/>
      <c r="P210" s="167"/>
      <c r="Q210" s="167"/>
      <c r="R210" s="167"/>
      <c r="S210" s="167">
        <f>SUM(G210:R210)</f>
        <v>136297922</v>
      </c>
      <c r="T210" s="95">
        <v>245804000</v>
      </c>
      <c r="U210" s="51">
        <f t="shared" si="130"/>
        <v>0.55449838896030978</v>
      </c>
      <c r="V210" s="166">
        <f t="shared" si="124"/>
        <v>109506078</v>
      </c>
      <c r="AA210" s="272"/>
    </row>
    <row r="211" spans="1:30" x14ac:dyDescent="0.2">
      <c r="A211" s="57" t="s">
        <v>59</v>
      </c>
      <c r="B211" s="57" t="s">
        <v>59</v>
      </c>
      <c r="C211" s="57"/>
      <c r="D211" s="57" t="s">
        <v>176</v>
      </c>
      <c r="E211" s="173"/>
      <c r="F211" s="94" t="s">
        <v>481</v>
      </c>
      <c r="G211" s="167">
        <v>0</v>
      </c>
      <c r="H211" s="167">
        <v>0</v>
      </c>
      <c r="I211" s="167">
        <v>0</v>
      </c>
      <c r="J211" s="167">
        <v>0</v>
      </c>
      <c r="K211" s="167">
        <v>0</v>
      </c>
      <c r="L211" s="167">
        <v>889182</v>
      </c>
      <c r="M211" s="167">
        <v>0</v>
      </c>
      <c r="N211" s="167"/>
      <c r="O211" s="167"/>
      <c r="P211" s="167"/>
      <c r="Q211" s="167"/>
      <c r="R211" s="167"/>
      <c r="S211" s="167">
        <f>SUM(G211:R211)</f>
        <v>889182</v>
      </c>
      <c r="T211" s="95">
        <v>2400000</v>
      </c>
      <c r="U211" s="51">
        <f t="shared" si="130"/>
        <v>0.3704925</v>
      </c>
      <c r="V211" s="166">
        <f t="shared" si="124"/>
        <v>1510818</v>
      </c>
      <c r="AA211" s="272"/>
    </row>
    <row r="212" spans="1:30" x14ac:dyDescent="0.2">
      <c r="A212" s="57" t="s">
        <v>59</v>
      </c>
      <c r="B212" s="57" t="s">
        <v>59</v>
      </c>
      <c r="C212" s="57"/>
      <c r="D212" s="57" t="s">
        <v>178</v>
      </c>
      <c r="E212" s="173"/>
      <c r="F212" s="94" t="s">
        <v>482</v>
      </c>
      <c r="G212" s="167">
        <v>0</v>
      </c>
      <c r="H212" s="167">
        <v>0</v>
      </c>
      <c r="I212" s="167">
        <v>0</v>
      </c>
      <c r="J212" s="167">
        <v>0</v>
      </c>
      <c r="K212" s="167">
        <v>0</v>
      </c>
      <c r="L212" s="167">
        <v>20000</v>
      </c>
      <c r="M212" s="167">
        <v>75437598</v>
      </c>
      <c r="N212" s="167"/>
      <c r="O212" s="167"/>
      <c r="P212" s="167"/>
      <c r="Q212" s="167"/>
      <c r="R212" s="167"/>
      <c r="S212" s="167">
        <f>SUM(G212:R212)</f>
        <v>75457598</v>
      </c>
      <c r="T212" s="95">
        <v>234005000</v>
      </c>
      <c r="U212" s="51">
        <f t="shared" si="130"/>
        <v>0.32246147731886071</v>
      </c>
      <c r="V212" s="166">
        <f t="shared" si="124"/>
        <v>158547402</v>
      </c>
      <c r="AA212" s="272"/>
    </row>
    <row r="213" spans="1:30" x14ac:dyDescent="0.2">
      <c r="A213" s="78" t="s">
        <v>59</v>
      </c>
      <c r="B213" s="78" t="s">
        <v>59</v>
      </c>
      <c r="C213" s="78"/>
      <c r="D213" s="78" t="s">
        <v>179</v>
      </c>
      <c r="E213" s="177"/>
      <c r="F213" s="94" t="s">
        <v>483</v>
      </c>
      <c r="G213" s="178">
        <v>0</v>
      </c>
      <c r="H213" s="71">
        <v>0</v>
      </c>
      <c r="I213" s="178">
        <v>0</v>
      </c>
      <c r="J213" s="178">
        <v>0</v>
      </c>
      <c r="K213" s="178">
        <v>0</v>
      </c>
      <c r="L213" s="178">
        <v>0</v>
      </c>
      <c r="M213" s="178">
        <v>0</v>
      </c>
      <c r="N213" s="178"/>
      <c r="O213" s="178"/>
      <c r="P213" s="178"/>
      <c r="Q213" s="178"/>
      <c r="R213" s="178"/>
      <c r="S213" s="178">
        <f>SUM(G213:R213)</f>
        <v>0</v>
      </c>
      <c r="T213" s="33">
        <v>6929000</v>
      </c>
      <c r="U213" s="51">
        <f t="shared" si="130"/>
        <v>0</v>
      </c>
      <c r="V213" s="166">
        <f t="shared" si="124"/>
        <v>6929000</v>
      </c>
      <c r="AA213" s="272"/>
    </row>
    <row r="214" spans="1:30" ht="13.9" customHeight="1" thickBot="1" x14ac:dyDescent="0.25">
      <c r="A214" s="168"/>
      <c r="B214" s="169"/>
      <c r="C214" s="169"/>
      <c r="D214" s="169"/>
      <c r="E214" s="169"/>
      <c r="F214" s="169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89"/>
      <c r="U214" s="36"/>
      <c r="V214" s="171"/>
      <c r="AA214" s="272"/>
    </row>
    <row r="215" spans="1:30" ht="15.95" customHeight="1" x14ac:dyDescent="0.2">
      <c r="A215" s="226"/>
      <c r="B215" s="227" t="s">
        <v>59</v>
      </c>
      <c r="C215" s="227" t="s">
        <v>59</v>
      </c>
      <c r="D215" s="227" t="s">
        <v>59</v>
      </c>
      <c r="E215" s="227"/>
      <c r="F215" s="228" t="s">
        <v>308</v>
      </c>
      <c r="G215" s="229">
        <f>G216+G218</f>
        <v>742</v>
      </c>
      <c r="H215" s="229">
        <f t="shared" ref="H215:P215" si="131">H216+H218</f>
        <v>730</v>
      </c>
      <c r="I215" s="229">
        <f t="shared" si="131"/>
        <v>238</v>
      </c>
      <c r="J215" s="229">
        <f t="shared" si="131"/>
        <v>9448838</v>
      </c>
      <c r="K215" s="229">
        <f t="shared" si="131"/>
        <v>5650</v>
      </c>
      <c r="L215" s="229">
        <f t="shared" si="131"/>
        <v>3350</v>
      </c>
      <c r="M215" s="229">
        <f t="shared" si="131"/>
        <v>15306669</v>
      </c>
      <c r="N215" s="229">
        <f t="shared" si="131"/>
        <v>0</v>
      </c>
      <c r="O215" s="229">
        <f t="shared" si="131"/>
        <v>0</v>
      </c>
      <c r="P215" s="229">
        <f t="shared" si="131"/>
        <v>0</v>
      </c>
      <c r="Q215" s="229">
        <f t="shared" ref="Q215" si="132">Q216+Q218</f>
        <v>0</v>
      </c>
      <c r="R215" s="229">
        <f t="shared" ref="R215" si="133">R216+R218</f>
        <v>0</v>
      </c>
      <c r="S215" s="229">
        <f>S216+S218</f>
        <v>24766217</v>
      </c>
      <c r="T215" s="229">
        <f t="shared" ref="T215" si="134">T216+T218</f>
        <v>863000</v>
      </c>
      <c r="U215" s="230">
        <f>+S215/T215</f>
        <v>28.697818076477404</v>
      </c>
      <c r="V215" s="231">
        <f t="shared" ref="V215:V220" si="135">+T215-S215</f>
        <v>-23903217</v>
      </c>
      <c r="AA215" s="272"/>
    </row>
    <row r="216" spans="1:30" ht="13.9" customHeight="1" x14ac:dyDescent="0.2">
      <c r="A216" s="233">
        <v>25</v>
      </c>
      <c r="B216" s="233">
        <v>1</v>
      </c>
      <c r="C216" s="233"/>
      <c r="D216" s="233"/>
      <c r="E216" s="233"/>
      <c r="F216" s="234" t="s">
        <v>307</v>
      </c>
      <c r="G216" s="236">
        <f>+G217</f>
        <v>742</v>
      </c>
      <c r="H216" s="236">
        <f t="shared" ref="H216:S216" si="136">+H217</f>
        <v>730</v>
      </c>
      <c r="I216" s="236">
        <f t="shared" si="136"/>
        <v>238</v>
      </c>
      <c r="J216" s="236">
        <f t="shared" si="136"/>
        <v>9448838</v>
      </c>
      <c r="K216" s="236">
        <f t="shared" si="136"/>
        <v>5650</v>
      </c>
      <c r="L216" s="236">
        <f t="shared" si="136"/>
        <v>3350</v>
      </c>
      <c r="M216" s="236">
        <f t="shared" si="136"/>
        <v>5367</v>
      </c>
      <c r="N216" s="236">
        <f t="shared" si="136"/>
        <v>0</v>
      </c>
      <c r="O216" s="236">
        <f t="shared" si="136"/>
        <v>0</v>
      </c>
      <c r="P216" s="236">
        <f t="shared" si="136"/>
        <v>0</v>
      </c>
      <c r="Q216" s="236">
        <f t="shared" si="136"/>
        <v>0</v>
      </c>
      <c r="R216" s="236">
        <f t="shared" si="136"/>
        <v>0</v>
      </c>
      <c r="S216" s="236">
        <f t="shared" si="136"/>
        <v>9464915</v>
      </c>
      <c r="T216" s="240">
        <f>+T217</f>
        <v>853000</v>
      </c>
      <c r="U216" s="241">
        <f>+S216/T216</f>
        <v>11.096031652989449</v>
      </c>
      <c r="V216" s="239">
        <f t="shared" si="135"/>
        <v>-8611915</v>
      </c>
      <c r="AA216" s="272"/>
    </row>
    <row r="217" spans="1:30" ht="14.45" customHeight="1" x14ac:dyDescent="0.2">
      <c r="A217" s="179">
        <v>25</v>
      </c>
      <c r="B217" s="179">
        <v>1</v>
      </c>
      <c r="C217" s="179">
        <v>1</v>
      </c>
      <c r="D217" s="179"/>
      <c r="E217" s="179"/>
      <c r="F217" s="180" t="s">
        <v>307</v>
      </c>
      <c r="G217" s="34">
        <v>742</v>
      </c>
      <c r="H217" s="34">
        <v>730</v>
      </c>
      <c r="I217" s="34">
        <v>238</v>
      </c>
      <c r="J217" s="167">
        <v>9448838</v>
      </c>
      <c r="K217" s="167">
        <v>5650</v>
      </c>
      <c r="L217" s="33">
        <v>3350</v>
      </c>
      <c r="M217" s="33">
        <v>5367</v>
      </c>
      <c r="N217" s="33"/>
      <c r="O217" s="33"/>
      <c r="P217" s="167"/>
      <c r="Q217" s="34"/>
      <c r="R217" s="34"/>
      <c r="S217" s="273">
        <f>SUM(G217:R217)</f>
        <v>9464915</v>
      </c>
      <c r="T217" s="33">
        <v>853000</v>
      </c>
      <c r="U217" s="51">
        <f>+S217/T217</f>
        <v>11.096031652989449</v>
      </c>
      <c r="V217" s="166">
        <f t="shared" si="135"/>
        <v>-8611915</v>
      </c>
      <c r="AA217" s="272"/>
    </row>
    <row r="218" spans="1:30" s="76" customFormat="1" ht="14.45" customHeight="1" x14ac:dyDescent="0.25">
      <c r="A218" s="233">
        <v>25</v>
      </c>
      <c r="B218" s="233">
        <v>99</v>
      </c>
      <c r="C218" s="233"/>
      <c r="D218" s="233"/>
      <c r="E218" s="233"/>
      <c r="F218" s="234" t="s">
        <v>376</v>
      </c>
      <c r="G218" s="235">
        <f>+G219+G220</f>
        <v>0</v>
      </c>
      <c r="H218" s="235">
        <f t="shared" ref="H218:S218" si="137">+H219+H220</f>
        <v>0</v>
      </c>
      <c r="I218" s="235">
        <f t="shared" si="137"/>
        <v>0</v>
      </c>
      <c r="J218" s="235">
        <f t="shared" si="137"/>
        <v>0</v>
      </c>
      <c r="K218" s="235">
        <f t="shared" si="137"/>
        <v>0</v>
      </c>
      <c r="L218" s="235">
        <f t="shared" si="137"/>
        <v>0</v>
      </c>
      <c r="M218" s="311">
        <f t="shared" si="137"/>
        <v>15301302</v>
      </c>
      <c r="N218" s="311">
        <f t="shared" si="137"/>
        <v>0</v>
      </c>
      <c r="O218" s="311">
        <f t="shared" si="137"/>
        <v>0</v>
      </c>
      <c r="P218" s="311">
        <f t="shared" si="137"/>
        <v>0</v>
      </c>
      <c r="Q218" s="311">
        <f t="shared" si="137"/>
        <v>0</v>
      </c>
      <c r="R218" s="311">
        <f t="shared" si="137"/>
        <v>0</v>
      </c>
      <c r="S218" s="311">
        <f t="shared" si="137"/>
        <v>15301302</v>
      </c>
      <c r="T218" s="311">
        <f>+T219+T220</f>
        <v>10000</v>
      </c>
      <c r="U218" s="238">
        <f>+S218/T218</f>
        <v>1530.1302000000001</v>
      </c>
      <c r="V218" s="239">
        <f t="shared" si="135"/>
        <v>-15291302</v>
      </c>
      <c r="W218" s="267"/>
      <c r="X218" s="267"/>
      <c r="Y218" s="267"/>
      <c r="Z218" s="270"/>
      <c r="AA218" s="272"/>
      <c r="AB218" s="270"/>
      <c r="AC218" s="270"/>
      <c r="AD218" s="271"/>
    </row>
    <row r="219" spans="1:30" ht="14.45" customHeight="1" x14ac:dyDescent="0.2">
      <c r="A219" s="179">
        <v>25</v>
      </c>
      <c r="B219" s="179">
        <v>99</v>
      </c>
      <c r="C219" s="179">
        <v>1</v>
      </c>
      <c r="D219" s="179"/>
      <c r="E219" s="179"/>
      <c r="F219" s="180" t="s">
        <v>376</v>
      </c>
      <c r="G219" s="34">
        <v>0</v>
      </c>
      <c r="H219" s="34">
        <v>0</v>
      </c>
      <c r="I219" s="34">
        <v>0</v>
      </c>
      <c r="J219" s="167">
        <v>0</v>
      </c>
      <c r="K219" s="167">
        <v>0</v>
      </c>
      <c r="L219" s="34">
        <v>0</v>
      </c>
      <c r="M219" s="33">
        <v>15301302</v>
      </c>
      <c r="N219" s="34"/>
      <c r="O219" s="33"/>
      <c r="P219" s="33"/>
      <c r="Q219" s="167"/>
      <c r="R219" s="34"/>
      <c r="S219" s="77">
        <f>SUM(G219:R219)</f>
        <v>15301302</v>
      </c>
      <c r="T219" s="33">
        <v>0</v>
      </c>
      <c r="U219" s="51" t="s">
        <v>31</v>
      </c>
      <c r="V219" s="166">
        <f t="shared" si="135"/>
        <v>-15301302</v>
      </c>
      <c r="AA219" s="272"/>
    </row>
    <row r="220" spans="1:30" ht="14.45" customHeight="1" x14ac:dyDescent="0.2">
      <c r="A220" s="179">
        <v>25</v>
      </c>
      <c r="B220" s="179">
        <v>99</v>
      </c>
      <c r="C220" s="179">
        <v>2</v>
      </c>
      <c r="D220" s="179"/>
      <c r="E220" s="179"/>
      <c r="F220" s="180" t="s">
        <v>376</v>
      </c>
      <c r="G220" s="34">
        <v>0</v>
      </c>
      <c r="H220" s="34">
        <v>0</v>
      </c>
      <c r="I220" s="34">
        <v>0</v>
      </c>
      <c r="J220" s="167">
        <v>0</v>
      </c>
      <c r="K220" s="167">
        <v>0</v>
      </c>
      <c r="L220" s="34">
        <v>0</v>
      </c>
      <c r="M220" s="33">
        <v>0</v>
      </c>
      <c r="N220" s="34"/>
      <c r="O220" s="33"/>
      <c r="P220" s="33"/>
      <c r="Q220" s="167"/>
      <c r="R220" s="34"/>
      <c r="S220" s="77">
        <f>SUM(G220:R220)</f>
        <v>0</v>
      </c>
      <c r="T220" s="33">
        <v>10000</v>
      </c>
      <c r="U220" s="51">
        <f>+S220/T220</f>
        <v>0</v>
      </c>
      <c r="V220" s="166">
        <f t="shared" si="135"/>
        <v>10000</v>
      </c>
      <c r="AA220" s="272"/>
    </row>
    <row r="221" spans="1:30" ht="13.9" customHeight="1" thickBot="1" x14ac:dyDescent="0.25">
      <c r="A221" s="168"/>
      <c r="B221" s="169"/>
      <c r="C221" s="169"/>
      <c r="D221" s="169"/>
      <c r="E221" s="169"/>
      <c r="F221" s="169"/>
      <c r="G221" s="170"/>
      <c r="H221" s="170"/>
      <c r="I221" s="170"/>
      <c r="J221" s="170"/>
      <c r="K221" s="170"/>
      <c r="L221" s="170"/>
      <c r="M221" s="170"/>
      <c r="N221" s="170"/>
      <c r="O221" s="170"/>
      <c r="P221" s="170"/>
      <c r="Q221" s="170"/>
      <c r="R221" s="170"/>
      <c r="S221" s="170"/>
      <c r="T221" s="89"/>
      <c r="U221" s="36"/>
      <c r="V221" s="171"/>
      <c r="AA221" s="272"/>
    </row>
    <row r="222" spans="1:30" ht="15.95" customHeight="1" x14ac:dyDescent="0.2">
      <c r="A222" s="226"/>
      <c r="B222" s="227" t="s">
        <v>59</v>
      </c>
      <c r="C222" s="227" t="s">
        <v>59</v>
      </c>
      <c r="D222" s="227" t="s">
        <v>59</v>
      </c>
      <c r="E222" s="227"/>
      <c r="F222" s="228" t="s">
        <v>393</v>
      </c>
      <c r="G222" s="229">
        <f t="shared" ref="G222:H222" si="138">G223</f>
        <v>227055</v>
      </c>
      <c r="H222" s="229">
        <f t="shared" si="138"/>
        <v>0</v>
      </c>
      <c r="I222" s="229">
        <f t="shared" ref="I222:T222" si="139">I223</f>
        <v>0</v>
      </c>
      <c r="J222" s="229">
        <f t="shared" si="139"/>
        <v>0</v>
      </c>
      <c r="K222" s="229">
        <f t="shared" si="139"/>
        <v>5325154</v>
      </c>
      <c r="L222" s="229">
        <f t="shared" si="139"/>
        <v>0</v>
      </c>
      <c r="M222" s="229">
        <f t="shared" si="139"/>
        <v>-5325154</v>
      </c>
      <c r="N222" s="229">
        <f t="shared" si="139"/>
        <v>0</v>
      </c>
      <c r="O222" s="229">
        <f t="shared" si="139"/>
        <v>0</v>
      </c>
      <c r="P222" s="229">
        <f t="shared" si="139"/>
        <v>0</v>
      </c>
      <c r="Q222" s="229">
        <f t="shared" si="139"/>
        <v>0</v>
      </c>
      <c r="R222" s="229">
        <f t="shared" si="139"/>
        <v>0</v>
      </c>
      <c r="S222" s="229">
        <f t="shared" si="139"/>
        <v>227055</v>
      </c>
      <c r="T222" s="229">
        <f t="shared" si="139"/>
        <v>0</v>
      </c>
      <c r="U222" s="230" t="s">
        <v>31</v>
      </c>
      <c r="V222" s="231">
        <f>V223</f>
        <v>-227055</v>
      </c>
      <c r="AA222" s="272"/>
    </row>
    <row r="223" spans="1:30" ht="13.9" customHeight="1" x14ac:dyDescent="0.2">
      <c r="A223" s="233">
        <v>26</v>
      </c>
      <c r="B223" s="233" t="s">
        <v>26</v>
      </c>
      <c r="C223" s="233"/>
      <c r="D223" s="233"/>
      <c r="E223" s="233"/>
      <c r="F223" s="234" t="s">
        <v>394</v>
      </c>
      <c r="G223" s="236">
        <f t="shared" ref="G223:S223" si="140">+G224</f>
        <v>227055</v>
      </c>
      <c r="H223" s="236">
        <f>+H224</f>
        <v>0</v>
      </c>
      <c r="I223" s="236">
        <f t="shared" si="140"/>
        <v>0</v>
      </c>
      <c r="J223" s="236">
        <f>J224</f>
        <v>0</v>
      </c>
      <c r="K223" s="236">
        <f t="shared" si="140"/>
        <v>5325154</v>
      </c>
      <c r="L223" s="236">
        <f t="shared" si="140"/>
        <v>0</v>
      </c>
      <c r="M223" s="236">
        <f t="shared" si="140"/>
        <v>-5325154</v>
      </c>
      <c r="N223" s="236">
        <f t="shared" si="140"/>
        <v>0</v>
      </c>
      <c r="O223" s="236">
        <f t="shared" si="140"/>
        <v>0</v>
      </c>
      <c r="P223" s="236">
        <f t="shared" si="140"/>
        <v>0</v>
      </c>
      <c r="Q223" s="236">
        <f t="shared" si="140"/>
        <v>0</v>
      </c>
      <c r="R223" s="236">
        <f t="shared" si="140"/>
        <v>0</v>
      </c>
      <c r="S223" s="236">
        <f t="shared" si="140"/>
        <v>227055</v>
      </c>
      <c r="T223" s="240">
        <f>T224</f>
        <v>0</v>
      </c>
      <c r="U223" s="241" t="s">
        <v>31</v>
      </c>
      <c r="V223" s="242">
        <f>V224</f>
        <v>-227055</v>
      </c>
      <c r="AA223" s="272"/>
    </row>
    <row r="224" spans="1:30" ht="13.9" customHeight="1" x14ac:dyDescent="0.2">
      <c r="A224" s="179">
        <v>26</v>
      </c>
      <c r="B224" s="2" t="s">
        <v>26</v>
      </c>
      <c r="C224" s="2" t="s">
        <v>28</v>
      </c>
      <c r="D224" s="179"/>
      <c r="E224" s="179"/>
      <c r="F224" s="180" t="s">
        <v>394</v>
      </c>
      <c r="G224" s="92">
        <v>227055</v>
      </c>
      <c r="H224" s="77">
        <v>0</v>
      </c>
      <c r="I224" s="34">
        <v>0</v>
      </c>
      <c r="J224" s="167">
        <v>0</v>
      </c>
      <c r="K224" s="167">
        <v>5325154</v>
      </c>
      <c r="L224" s="34">
        <v>0</v>
      </c>
      <c r="M224" s="167">
        <v>-5325154</v>
      </c>
      <c r="N224" s="34"/>
      <c r="O224" s="33"/>
      <c r="P224" s="34"/>
      <c r="Q224" s="34"/>
      <c r="R224" s="34"/>
      <c r="S224" s="167">
        <f>SUM(G224:R224)</f>
        <v>227055</v>
      </c>
      <c r="T224" s="137">
        <v>0</v>
      </c>
      <c r="U224" s="51" t="s">
        <v>31</v>
      </c>
      <c r="V224" s="90">
        <f>T224-S224</f>
        <v>-227055</v>
      </c>
      <c r="AA224" s="272"/>
    </row>
    <row r="225" spans="1:27" ht="13.9" customHeight="1" thickBot="1" x14ac:dyDescent="0.25">
      <c r="A225" s="168"/>
      <c r="B225" s="169"/>
      <c r="C225" s="169"/>
      <c r="D225" s="169"/>
      <c r="E225" s="169"/>
      <c r="F225" s="169"/>
      <c r="G225" s="170"/>
      <c r="H225" s="170"/>
      <c r="I225" s="170"/>
      <c r="J225" s="170"/>
      <c r="K225" s="170"/>
      <c r="L225" s="170"/>
      <c r="M225" s="170"/>
      <c r="N225" s="170"/>
      <c r="O225" s="170"/>
      <c r="P225" s="170"/>
      <c r="Q225" s="170"/>
      <c r="R225" s="170"/>
      <c r="S225" s="170"/>
      <c r="T225" s="89"/>
      <c r="U225" s="36"/>
      <c r="V225" s="171"/>
      <c r="AA225" s="272"/>
    </row>
    <row r="226" spans="1:27" x14ac:dyDescent="0.2">
      <c r="A226" s="226" t="s">
        <v>59</v>
      </c>
      <c r="B226" s="227" t="s">
        <v>59</v>
      </c>
      <c r="C226" s="227" t="s">
        <v>59</v>
      </c>
      <c r="D226" s="227" t="s">
        <v>59</v>
      </c>
      <c r="E226" s="227"/>
      <c r="F226" s="228" t="s">
        <v>189</v>
      </c>
      <c r="G226" s="229">
        <f t="shared" ref="G226:R226" si="141">G227+G229+G246+G248+G250+G253+G256+G259</f>
        <v>0</v>
      </c>
      <c r="H226" s="229">
        <f>H227+H229+H246+H248+H250+H253+H256+H259</f>
        <v>2733073</v>
      </c>
      <c r="I226" s="229">
        <f>I227+I229+I248+I250+I253+I256+I259+I246</f>
        <v>102883403</v>
      </c>
      <c r="J226" s="229">
        <f t="shared" si="141"/>
        <v>43406930</v>
      </c>
      <c r="K226" s="229">
        <f>K227+K229+K246+K248+K250+K253+K256+K259</f>
        <v>29627531</v>
      </c>
      <c r="L226" s="229">
        <f t="shared" si="141"/>
        <v>56277536</v>
      </c>
      <c r="M226" s="229">
        <f t="shared" si="141"/>
        <v>41330052</v>
      </c>
      <c r="N226" s="229">
        <f t="shared" si="141"/>
        <v>0</v>
      </c>
      <c r="O226" s="229">
        <f t="shared" si="141"/>
        <v>0</v>
      </c>
      <c r="P226" s="229">
        <f t="shared" si="141"/>
        <v>0</v>
      </c>
      <c r="Q226" s="229">
        <f t="shared" si="141"/>
        <v>0</v>
      </c>
      <c r="R226" s="229">
        <f t="shared" si="141"/>
        <v>0</v>
      </c>
      <c r="S226" s="229">
        <f>S227+S229+S246+S248+S250+S253+S256+S259</f>
        <v>276258525</v>
      </c>
      <c r="T226" s="229">
        <f>T227+T229+T246+T248+T250+T253+T256+T259</f>
        <v>1732355000</v>
      </c>
      <c r="U226" s="230">
        <f>+S226/T226</f>
        <v>0.15946992677597838</v>
      </c>
      <c r="V226" s="231">
        <f>V227+V229+V246+V248+V250+V253+V256+V259</f>
        <v>1456096475</v>
      </c>
      <c r="AA226" s="272"/>
    </row>
    <row r="227" spans="1:27" ht="16.5" customHeight="1" x14ac:dyDescent="0.2">
      <c r="A227" s="233">
        <v>29</v>
      </c>
      <c r="B227" s="243" t="s">
        <v>26</v>
      </c>
      <c r="C227" s="244" t="s">
        <v>59</v>
      </c>
      <c r="D227" s="244" t="s">
        <v>59</v>
      </c>
      <c r="E227" s="244"/>
      <c r="F227" s="236" t="s">
        <v>190</v>
      </c>
      <c r="G227" s="236">
        <v>0</v>
      </c>
      <c r="H227" s="236">
        <v>0</v>
      </c>
      <c r="I227" s="236">
        <v>0</v>
      </c>
      <c r="J227" s="236">
        <v>0</v>
      </c>
      <c r="K227" s="236">
        <v>0</v>
      </c>
      <c r="L227" s="236">
        <v>0</v>
      </c>
      <c r="M227" s="236">
        <v>0</v>
      </c>
      <c r="N227" s="236"/>
      <c r="O227" s="236"/>
      <c r="P227" s="236"/>
      <c r="Q227" s="236"/>
      <c r="R227" s="236"/>
      <c r="S227" s="236">
        <f>SUM(G227:R227)</f>
        <v>0</v>
      </c>
      <c r="T227" s="240">
        <v>0</v>
      </c>
      <c r="U227" s="238" t="s">
        <v>31</v>
      </c>
      <c r="V227" s="242">
        <v>0</v>
      </c>
      <c r="AA227" s="272"/>
    </row>
    <row r="228" spans="1:27" ht="14.25" customHeight="1" x14ac:dyDescent="0.2">
      <c r="A228" s="57"/>
      <c r="B228" s="58"/>
      <c r="C228" s="232"/>
      <c r="D228" s="232"/>
      <c r="E228" s="232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34"/>
      <c r="U228" s="51"/>
      <c r="V228" s="48"/>
      <c r="AA228" s="272"/>
    </row>
    <row r="229" spans="1:27" ht="17.25" customHeight="1" x14ac:dyDescent="0.2">
      <c r="A229" s="233">
        <v>29</v>
      </c>
      <c r="B229" s="243" t="s">
        <v>34</v>
      </c>
      <c r="C229" s="244" t="s">
        <v>59</v>
      </c>
      <c r="D229" s="244" t="s">
        <v>59</v>
      </c>
      <c r="E229" s="244"/>
      <c r="F229" s="236" t="s">
        <v>191</v>
      </c>
      <c r="G229" s="236">
        <f>+G230</f>
        <v>0</v>
      </c>
      <c r="H229" s="236">
        <f>+H230</f>
        <v>0</v>
      </c>
      <c r="I229" s="236">
        <f t="shared" ref="I229:R229" si="142">+I230</f>
        <v>0</v>
      </c>
      <c r="J229" s="236">
        <f t="shared" si="142"/>
        <v>0</v>
      </c>
      <c r="K229" s="236">
        <f t="shared" si="142"/>
        <v>0</v>
      </c>
      <c r="L229" s="236">
        <f t="shared" si="142"/>
        <v>0</v>
      </c>
      <c r="M229" s="236">
        <f t="shared" si="142"/>
        <v>0</v>
      </c>
      <c r="N229" s="236">
        <f t="shared" si="142"/>
        <v>0</v>
      </c>
      <c r="O229" s="236">
        <f t="shared" si="142"/>
        <v>0</v>
      </c>
      <c r="P229" s="236">
        <f t="shared" si="142"/>
        <v>0</v>
      </c>
      <c r="Q229" s="236">
        <f t="shared" si="142"/>
        <v>0</v>
      </c>
      <c r="R229" s="236">
        <f t="shared" si="142"/>
        <v>0</v>
      </c>
      <c r="S229" s="236">
        <f t="shared" ref="S229" si="143">+S230</f>
        <v>0</v>
      </c>
      <c r="T229" s="240">
        <f>+T231</f>
        <v>0</v>
      </c>
      <c r="U229" s="238" t="s">
        <v>31</v>
      </c>
      <c r="V229" s="242">
        <f>+V231</f>
        <v>0</v>
      </c>
      <c r="AA229" s="272"/>
    </row>
    <row r="230" spans="1:27" ht="13.9" customHeight="1" x14ac:dyDescent="0.2">
      <c r="A230" s="2" t="s">
        <v>59</v>
      </c>
      <c r="B230" s="2" t="s">
        <v>59</v>
      </c>
      <c r="C230" s="4" t="s">
        <v>59</v>
      </c>
      <c r="D230" s="181" t="s">
        <v>59</v>
      </c>
      <c r="E230" s="181"/>
      <c r="F230" s="165" t="s">
        <v>192</v>
      </c>
      <c r="G230" s="167">
        <v>0</v>
      </c>
      <c r="H230" s="208">
        <v>0</v>
      </c>
      <c r="I230" s="167">
        <v>0</v>
      </c>
      <c r="J230" s="210">
        <v>0</v>
      </c>
      <c r="K230" s="167">
        <v>0</v>
      </c>
      <c r="L230" s="167">
        <v>0</v>
      </c>
      <c r="M230" s="167">
        <v>0</v>
      </c>
      <c r="N230" s="167"/>
      <c r="O230" s="167"/>
      <c r="P230" s="167"/>
      <c r="Q230" s="167"/>
      <c r="R230" s="167"/>
      <c r="S230" s="167">
        <f t="shared" ref="S230:S243" si="144">SUM(G230:R230)</f>
        <v>0</v>
      </c>
      <c r="T230" s="134">
        <v>0</v>
      </c>
      <c r="U230" s="51" t="s">
        <v>31</v>
      </c>
      <c r="V230" s="162">
        <f>+T230-S230</f>
        <v>0</v>
      </c>
      <c r="AA230" s="272"/>
    </row>
    <row r="231" spans="1:27" ht="15" customHeight="1" x14ac:dyDescent="0.2">
      <c r="A231" s="2" t="s">
        <v>59</v>
      </c>
      <c r="B231" s="2" t="s">
        <v>59</v>
      </c>
      <c r="C231" s="4" t="s">
        <v>398</v>
      </c>
      <c r="D231" s="181" t="s">
        <v>59</v>
      </c>
      <c r="E231" s="181"/>
      <c r="F231" s="165" t="s">
        <v>397</v>
      </c>
      <c r="G231" s="167">
        <v>0</v>
      </c>
      <c r="H231" s="208">
        <v>0</v>
      </c>
      <c r="I231" s="167">
        <v>0</v>
      </c>
      <c r="J231" s="167">
        <v>0</v>
      </c>
      <c r="K231" s="167">
        <v>0</v>
      </c>
      <c r="L231" s="167">
        <v>0</v>
      </c>
      <c r="M231" s="167">
        <v>0</v>
      </c>
      <c r="N231" s="167"/>
      <c r="O231" s="167"/>
      <c r="P231" s="167"/>
      <c r="Q231" s="167"/>
      <c r="R231" s="167"/>
      <c r="S231" s="167">
        <f t="shared" si="144"/>
        <v>0</v>
      </c>
      <c r="T231" s="134">
        <v>0</v>
      </c>
      <c r="U231" s="51" t="s">
        <v>31</v>
      </c>
      <c r="V231" s="162">
        <f>+T231-S231</f>
        <v>0</v>
      </c>
      <c r="AA231" s="272"/>
    </row>
    <row r="232" spans="1:27" ht="15.75" hidden="1" customHeight="1" x14ac:dyDescent="0.2">
      <c r="A232" s="2" t="s">
        <v>59</v>
      </c>
      <c r="B232" s="2" t="s">
        <v>59</v>
      </c>
      <c r="C232" s="4" t="s">
        <v>32</v>
      </c>
      <c r="D232" s="181" t="s">
        <v>59</v>
      </c>
      <c r="E232" s="181"/>
      <c r="F232" s="165" t="s">
        <v>193</v>
      </c>
      <c r="G232" s="167">
        <v>0</v>
      </c>
      <c r="H232" s="208">
        <v>0</v>
      </c>
      <c r="I232" s="167">
        <v>0</v>
      </c>
      <c r="J232" s="167">
        <v>0</v>
      </c>
      <c r="K232" s="167">
        <v>0</v>
      </c>
      <c r="L232" s="167">
        <v>0</v>
      </c>
      <c r="M232" s="167">
        <v>0</v>
      </c>
      <c r="N232" s="167"/>
      <c r="O232" s="167"/>
      <c r="P232" s="167"/>
      <c r="Q232" s="167"/>
      <c r="R232" s="167"/>
      <c r="S232" s="167">
        <f t="shared" si="144"/>
        <v>0</v>
      </c>
      <c r="T232" s="134">
        <v>0</v>
      </c>
      <c r="U232" s="51" t="s">
        <v>31</v>
      </c>
      <c r="V232" s="162">
        <v>0</v>
      </c>
      <c r="AA232" s="272"/>
    </row>
    <row r="233" spans="1:27" ht="15.75" hidden="1" customHeight="1" x14ac:dyDescent="0.2">
      <c r="A233" s="2" t="s">
        <v>59</v>
      </c>
      <c r="B233" s="2" t="s">
        <v>59</v>
      </c>
      <c r="C233" s="4" t="s">
        <v>63</v>
      </c>
      <c r="D233" s="181" t="s">
        <v>59</v>
      </c>
      <c r="E233" s="181"/>
      <c r="F233" s="165" t="s">
        <v>194</v>
      </c>
      <c r="G233" s="167">
        <v>0</v>
      </c>
      <c r="H233" s="208">
        <v>0</v>
      </c>
      <c r="I233" s="167">
        <v>0</v>
      </c>
      <c r="J233" s="167">
        <v>0</v>
      </c>
      <c r="K233" s="167">
        <v>0</v>
      </c>
      <c r="L233" s="167">
        <v>0</v>
      </c>
      <c r="M233" s="167">
        <v>0</v>
      </c>
      <c r="N233" s="167"/>
      <c r="O233" s="167"/>
      <c r="P233" s="167"/>
      <c r="Q233" s="167"/>
      <c r="R233" s="167"/>
      <c r="S233" s="167">
        <f t="shared" si="144"/>
        <v>0</v>
      </c>
      <c r="T233" s="134">
        <v>0</v>
      </c>
      <c r="U233" s="51" t="s">
        <v>31</v>
      </c>
      <c r="V233" s="162">
        <v>0</v>
      </c>
      <c r="AA233" s="272"/>
    </row>
    <row r="234" spans="1:27" ht="15.75" hidden="1" customHeight="1" x14ac:dyDescent="0.2">
      <c r="A234" s="2" t="s">
        <v>59</v>
      </c>
      <c r="B234" s="2" t="s">
        <v>59</v>
      </c>
      <c r="C234" s="4" t="s">
        <v>64</v>
      </c>
      <c r="D234" s="181" t="s">
        <v>59</v>
      </c>
      <c r="E234" s="181"/>
      <c r="F234" s="165" t="s">
        <v>195</v>
      </c>
      <c r="G234" s="167">
        <v>0</v>
      </c>
      <c r="H234" s="208">
        <v>0</v>
      </c>
      <c r="I234" s="167">
        <v>0</v>
      </c>
      <c r="J234" s="167">
        <v>0</v>
      </c>
      <c r="K234" s="167">
        <v>0</v>
      </c>
      <c r="L234" s="167">
        <v>0</v>
      </c>
      <c r="M234" s="167">
        <v>0</v>
      </c>
      <c r="N234" s="167"/>
      <c r="O234" s="167"/>
      <c r="P234" s="167"/>
      <c r="Q234" s="167"/>
      <c r="R234" s="167"/>
      <c r="S234" s="167">
        <f t="shared" si="144"/>
        <v>0</v>
      </c>
      <c r="T234" s="134">
        <v>0</v>
      </c>
      <c r="U234" s="51" t="s">
        <v>31</v>
      </c>
      <c r="V234" s="162">
        <v>0</v>
      </c>
      <c r="AA234" s="272"/>
    </row>
    <row r="235" spans="1:27" ht="15.75" hidden="1" customHeight="1" x14ac:dyDescent="0.2">
      <c r="A235" s="2" t="s">
        <v>59</v>
      </c>
      <c r="B235" s="2" t="s">
        <v>59</v>
      </c>
      <c r="C235" s="4" t="s">
        <v>74</v>
      </c>
      <c r="D235" s="181" t="s">
        <v>59</v>
      </c>
      <c r="E235" s="181"/>
      <c r="F235" s="165" t="s">
        <v>196</v>
      </c>
      <c r="G235" s="167">
        <v>0</v>
      </c>
      <c r="H235" s="208">
        <v>0</v>
      </c>
      <c r="I235" s="167">
        <v>0</v>
      </c>
      <c r="J235" s="167">
        <v>0</v>
      </c>
      <c r="K235" s="167">
        <v>0</v>
      </c>
      <c r="L235" s="167">
        <v>0</v>
      </c>
      <c r="M235" s="167">
        <v>0</v>
      </c>
      <c r="N235" s="167"/>
      <c r="O235" s="167"/>
      <c r="P235" s="167"/>
      <c r="Q235" s="167"/>
      <c r="R235" s="167"/>
      <c r="S235" s="167">
        <f t="shared" si="144"/>
        <v>0</v>
      </c>
      <c r="T235" s="134">
        <v>0</v>
      </c>
      <c r="U235" s="51" t="s">
        <v>31</v>
      </c>
      <c r="V235" s="162">
        <v>0</v>
      </c>
      <c r="AA235" s="272"/>
    </row>
    <row r="236" spans="1:27" ht="15.75" hidden="1" customHeight="1" x14ac:dyDescent="0.2">
      <c r="A236" s="2" t="s">
        <v>59</v>
      </c>
      <c r="B236" s="2" t="s">
        <v>59</v>
      </c>
      <c r="C236" s="4" t="s">
        <v>76</v>
      </c>
      <c r="D236" s="181" t="s">
        <v>59</v>
      </c>
      <c r="E236" s="181"/>
      <c r="F236" s="165" t="s">
        <v>197</v>
      </c>
      <c r="G236" s="167">
        <v>0</v>
      </c>
      <c r="H236" s="208">
        <v>0</v>
      </c>
      <c r="I236" s="167">
        <v>0</v>
      </c>
      <c r="J236" s="167">
        <v>0</v>
      </c>
      <c r="K236" s="167">
        <v>0</v>
      </c>
      <c r="L236" s="167">
        <v>0</v>
      </c>
      <c r="M236" s="167">
        <v>0</v>
      </c>
      <c r="N236" s="167"/>
      <c r="O236" s="167"/>
      <c r="P236" s="167"/>
      <c r="Q236" s="167"/>
      <c r="R236" s="167"/>
      <c r="S236" s="167">
        <f t="shared" si="144"/>
        <v>0</v>
      </c>
      <c r="T236" s="134">
        <v>0</v>
      </c>
      <c r="U236" s="51" t="s">
        <v>31</v>
      </c>
      <c r="V236" s="162">
        <v>0</v>
      </c>
      <c r="AA236" s="272"/>
    </row>
    <row r="237" spans="1:27" ht="15.75" hidden="1" customHeight="1" x14ac:dyDescent="0.2">
      <c r="A237" s="2" t="s">
        <v>59</v>
      </c>
      <c r="B237" s="2" t="s">
        <v>59</v>
      </c>
      <c r="C237" s="4" t="s">
        <v>65</v>
      </c>
      <c r="D237" s="181" t="s">
        <v>59</v>
      </c>
      <c r="E237" s="181"/>
      <c r="F237" s="165" t="s">
        <v>198</v>
      </c>
      <c r="G237" s="167">
        <v>0</v>
      </c>
      <c r="H237" s="208">
        <v>0</v>
      </c>
      <c r="I237" s="167">
        <v>0</v>
      </c>
      <c r="J237" s="167">
        <v>0</v>
      </c>
      <c r="K237" s="167">
        <v>0</v>
      </c>
      <c r="L237" s="167">
        <v>0</v>
      </c>
      <c r="M237" s="167">
        <v>0</v>
      </c>
      <c r="N237" s="167"/>
      <c r="O237" s="167"/>
      <c r="P237" s="167"/>
      <c r="Q237" s="167"/>
      <c r="R237" s="167"/>
      <c r="S237" s="167">
        <f t="shared" si="144"/>
        <v>0</v>
      </c>
      <c r="T237" s="134">
        <v>0</v>
      </c>
      <c r="U237" s="51" t="s">
        <v>31</v>
      </c>
      <c r="V237" s="162">
        <v>0</v>
      </c>
      <c r="AA237" s="272"/>
    </row>
    <row r="238" spans="1:27" ht="15.75" hidden="1" customHeight="1" x14ac:dyDescent="0.2">
      <c r="A238" s="2" t="s">
        <v>59</v>
      </c>
      <c r="B238" s="2" t="s">
        <v>59</v>
      </c>
      <c r="C238" s="4" t="s">
        <v>81</v>
      </c>
      <c r="D238" s="181" t="s">
        <v>59</v>
      </c>
      <c r="E238" s="181"/>
      <c r="F238" s="165" t="s">
        <v>199</v>
      </c>
      <c r="G238" s="167">
        <v>0</v>
      </c>
      <c r="H238" s="208">
        <v>0</v>
      </c>
      <c r="I238" s="167">
        <v>0</v>
      </c>
      <c r="J238" s="167">
        <v>0</v>
      </c>
      <c r="K238" s="167">
        <v>0</v>
      </c>
      <c r="L238" s="167">
        <v>0</v>
      </c>
      <c r="M238" s="167">
        <v>0</v>
      </c>
      <c r="N238" s="167"/>
      <c r="O238" s="167"/>
      <c r="P238" s="167"/>
      <c r="Q238" s="167"/>
      <c r="R238" s="167"/>
      <c r="S238" s="167">
        <f t="shared" si="144"/>
        <v>0</v>
      </c>
      <c r="T238" s="134">
        <v>0</v>
      </c>
      <c r="U238" s="51" t="s">
        <v>31</v>
      </c>
      <c r="V238" s="162">
        <v>0</v>
      </c>
      <c r="AA238" s="272"/>
    </row>
    <row r="239" spans="1:27" ht="15.75" hidden="1" customHeight="1" x14ac:dyDescent="0.2">
      <c r="A239" s="2" t="s">
        <v>59</v>
      </c>
      <c r="B239" s="2" t="s">
        <v>59</v>
      </c>
      <c r="C239" s="4" t="s">
        <v>116</v>
      </c>
      <c r="D239" s="181" t="s">
        <v>59</v>
      </c>
      <c r="E239" s="181"/>
      <c r="F239" s="165" t="s">
        <v>200</v>
      </c>
      <c r="G239" s="167">
        <v>0</v>
      </c>
      <c r="H239" s="208">
        <v>0</v>
      </c>
      <c r="I239" s="167">
        <v>0</v>
      </c>
      <c r="J239" s="167">
        <v>0</v>
      </c>
      <c r="K239" s="167">
        <v>0</v>
      </c>
      <c r="L239" s="167">
        <v>0</v>
      </c>
      <c r="M239" s="167">
        <v>0</v>
      </c>
      <c r="N239" s="167"/>
      <c r="O239" s="167"/>
      <c r="P239" s="167"/>
      <c r="Q239" s="167"/>
      <c r="R239" s="167"/>
      <c r="S239" s="167">
        <f t="shared" si="144"/>
        <v>0</v>
      </c>
      <c r="T239" s="134">
        <v>0</v>
      </c>
      <c r="U239" s="51" t="s">
        <v>31</v>
      </c>
      <c r="V239" s="162">
        <v>0</v>
      </c>
      <c r="AA239" s="272"/>
    </row>
    <row r="240" spans="1:27" ht="15.75" hidden="1" customHeight="1" x14ac:dyDescent="0.2">
      <c r="A240" s="2" t="s">
        <v>59</v>
      </c>
      <c r="B240" s="2" t="s">
        <v>59</v>
      </c>
      <c r="C240" s="4" t="s">
        <v>66</v>
      </c>
      <c r="D240" s="181" t="s">
        <v>59</v>
      </c>
      <c r="E240" s="181"/>
      <c r="F240" s="165" t="s">
        <v>201</v>
      </c>
      <c r="G240" s="167">
        <v>0</v>
      </c>
      <c r="H240" s="208">
        <v>0</v>
      </c>
      <c r="I240" s="167">
        <v>0</v>
      </c>
      <c r="J240" s="167">
        <v>0</v>
      </c>
      <c r="K240" s="167">
        <v>0</v>
      </c>
      <c r="L240" s="167">
        <v>0</v>
      </c>
      <c r="M240" s="167">
        <v>0</v>
      </c>
      <c r="N240" s="167"/>
      <c r="O240" s="167"/>
      <c r="P240" s="167"/>
      <c r="Q240" s="167"/>
      <c r="R240" s="167"/>
      <c r="S240" s="167">
        <f t="shared" si="144"/>
        <v>0</v>
      </c>
      <c r="T240" s="134">
        <v>0</v>
      </c>
      <c r="U240" s="51" t="s">
        <v>31</v>
      </c>
      <c r="V240" s="162">
        <v>0</v>
      </c>
      <c r="AA240" s="272"/>
    </row>
    <row r="241" spans="1:27" ht="15.75" hidden="1" customHeight="1" x14ac:dyDescent="0.2">
      <c r="A241" s="2" t="s">
        <v>59</v>
      </c>
      <c r="B241" s="2" t="s">
        <v>59</v>
      </c>
      <c r="C241" s="4" t="s">
        <v>119</v>
      </c>
      <c r="D241" s="181" t="s">
        <v>59</v>
      </c>
      <c r="E241" s="181"/>
      <c r="F241" s="165" t="s">
        <v>202</v>
      </c>
      <c r="G241" s="167">
        <v>0</v>
      </c>
      <c r="H241" s="208">
        <v>0</v>
      </c>
      <c r="I241" s="167">
        <v>0</v>
      </c>
      <c r="J241" s="167">
        <v>0</v>
      </c>
      <c r="K241" s="167">
        <v>0</v>
      </c>
      <c r="L241" s="167">
        <v>0</v>
      </c>
      <c r="M241" s="167">
        <v>0</v>
      </c>
      <c r="N241" s="167"/>
      <c r="O241" s="167"/>
      <c r="P241" s="167"/>
      <c r="Q241" s="167"/>
      <c r="R241" s="167"/>
      <c r="S241" s="167">
        <f t="shared" si="144"/>
        <v>0</v>
      </c>
      <c r="T241" s="134">
        <v>0</v>
      </c>
      <c r="U241" s="51" t="s">
        <v>31</v>
      </c>
      <c r="V241" s="162">
        <v>0</v>
      </c>
      <c r="AA241" s="272"/>
    </row>
    <row r="242" spans="1:27" ht="15.75" hidden="1" customHeight="1" x14ac:dyDescent="0.2">
      <c r="A242" s="2" t="s">
        <v>59</v>
      </c>
      <c r="B242" s="2" t="s">
        <v>59</v>
      </c>
      <c r="C242" s="4" t="s">
        <v>121</v>
      </c>
      <c r="D242" s="181" t="s">
        <v>59</v>
      </c>
      <c r="E242" s="181"/>
      <c r="F242" s="165" t="s">
        <v>203</v>
      </c>
      <c r="G242" s="167">
        <v>0</v>
      </c>
      <c r="H242" s="208">
        <v>0</v>
      </c>
      <c r="I242" s="167">
        <v>0</v>
      </c>
      <c r="J242" s="167">
        <v>0</v>
      </c>
      <c r="K242" s="167">
        <v>0</v>
      </c>
      <c r="L242" s="167">
        <v>0</v>
      </c>
      <c r="M242" s="167">
        <v>0</v>
      </c>
      <c r="N242" s="167"/>
      <c r="O242" s="167"/>
      <c r="P242" s="167"/>
      <c r="Q242" s="167"/>
      <c r="R242" s="167"/>
      <c r="S242" s="167">
        <f t="shared" si="144"/>
        <v>0</v>
      </c>
      <c r="T242" s="134">
        <v>0</v>
      </c>
      <c r="U242" s="51" t="s">
        <v>31</v>
      </c>
      <c r="V242" s="162">
        <v>0</v>
      </c>
      <c r="AA242" s="272"/>
    </row>
    <row r="243" spans="1:27" ht="15.75" hidden="1" customHeight="1" x14ac:dyDescent="0.2">
      <c r="A243" s="2" t="s">
        <v>59</v>
      </c>
      <c r="B243" s="2" t="s">
        <v>59</v>
      </c>
      <c r="C243" s="4" t="s">
        <v>204</v>
      </c>
      <c r="D243" s="181" t="s">
        <v>59</v>
      </c>
      <c r="E243" s="181"/>
      <c r="F243" s="165" t="s">
        <v>205</v>
      </c>
      <c r="G243" s="167">
        <v>0</v>
      </c>
      <c r="H243" s="208">
        <v>0</v>
      </c>
      <c r="I243" s="167">
        <v>0</v>
      </c>
      <c r="J243" s="167">
        <v>0</v>
      </c>
      <c r="K243" s="167">
        <v>0</v>
      </c>
      <c r="L243" s="167">
        <v>0</v>
      </c>
      <c r="M243" s="167">
        <v>0</v>
      </c>
      <c r="N243" s="167"/>
      <c r="O243" s="167"/>
      <c r="P243" s="167"/>
      <c r="Q243" s="167"/>
      <c r="R243" s="167"/>
      <c r="S243" s="167">
        <f t="shared" si="144"/>
        <v>0</v>
      </c>
      <c r="T243" s="134">
        <v>0</v>
      </c>
      <c r="U243" s="51" t="s">
        <v>31</v>
      </c>
      <c r="V243" s="162">
        <v>0</v>
      </c>
      <c r="AA243" s="272"/>
    </row>
    <row r="244" spans="1:27" ht="15.75" hidden="1" customHeight="1" x14ac:dyDescent="0.2">
      <c r="A244" s="2"/>
      <c r="B244" s="2"/>
      <c r="C244" s="4"/>
      <c r="D244" s="181"/>
      <c r="E244" s="181"/>
      <c r="F244" s="165"/>
      <c r="G244" s="167"/>
      <c r="H244" s="208"/>
      <c r="I244" s="167"/>
      <c r="J244" s="210"/>
      <c r="K244" s="167"/>
      <c r="L244" s="167"/>
      <c r="M244" s="167"/>
      <c r="N244" s="167"/>
      <c r="O244" s="167"/>
      <c r="P244" s="167"/>
      <c r="Q244" s="167"/>
      <c r="R244" s="167"/>
      <c r="S244" s="167"/>
      <c r="T244" s="134"/>
      <c r="U244" s="51"/>
      <c r="V244" s="162"/>
      <c r="AA244" s="272"/>
    </row>
    <row r="245" spans="1:27" ht="15.75" hidden="1" customHeight="1" x14ac:dyDescent="0.2">
      <c r="A245" s="2"/>
      <c r="B245" s="2"/>
      <c r="C245" s="4"/>
      <c r="D245" s="181"/>
      <c r="E245" s="181"/>
      <c r="F245" s="165"/>
      <c r="G245" s="167"/>
      <c r="H245" s="208"/>
      <c r="I245" s="167"/>
      <c r="J245" s="210"/>
      <c r="K245" s="167"/>
      <c r="L245" s="167"/>
      <c r="M245" s="167"/>
      <c r="N245" s="167"/>
      <c r="O245" s="167"/>
      <c r="P245" s="167"/>
      <c r="Q245" s="167"/>
      <c r="R245" s="167"/>
      <c r="S245" s="167"/>
      <c r="T245" s="134"/>
      <c r="U245" s="51"/>
      <c r="V245" s="162"/>
      <c r="AA245" s="272"/>
    </row>
    <row r="246" spans="1:27" ht="18.75" customHeight="1" x14ac:dyDescent="0.2">
      <c r="A246" s="233">
        <v>29</v>
      </c>
      <c r="B246" s="243" t="s">
        <v>44</v>
      </c>
      <c r="C246" s="244" t="s">
        <v>28</v>
      </c>
      <c r="D246" s="244" t="s">
        <v>59</v>
      </c>
      <c r="E246" s="244"/>
      <c r="F246" s="236" t="s">
        <v>206</v>
      </c>
      <c r="G246" s="236">
        <v>0</v>
      </c>
      <c r="H246" s="236">
        <v>0</v>
      </c>
      <c r="I246" s="236">
        <v>95382000</v>
      </c>
      <c r="J246" s="236">
        <v>0</v>
      </c>
      <c r="K246" s="236">
        <v>0</v>
      </c>
      <c r="L246" s="236">
        <v>0</v>
      </c>
      <c r="M246" s="236">
        <v>0</v>
      </c>
      <c r="N246" s="236"/>
      <c r="O246" s="236"/>
      <c r="P246" s="236"/>
      <c r="Q246" s="236"/>
      <c r="R246" s="236"/>
      <c r="S246" s="236">
        <f>SUM(G246:R246)</f>
        <v>95382000</v>
      </c>
      <c r="T246" s="240">
        <v>103100000</v>
      </c>
      <c r="U246" s="238">
        <f>+S246/T246</f>
        <v>0.92514064015518915</v>
      </c>
      <c r="V246" s="242">
        <f>+T246-S246</f>
        <v>7718000</v>
      </c>
      <c r="AA246" s="272"/>
    </row>
    <row r="247" spans="1:27" x14ac:dyDescent="0.2">
      <c r="A247" s="57"/>
      <c r="B247" s="58"/>
      <c r="C247" s="232"/>
      <c r="D247" s="232"/>
      <c r="E247" s="232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34"/>
      <c r="U247" s="51"/>
      <c r="V247" s="48"/>
      <c r="AA247" s="272"/>
    </row>
    <row r="248" spans="1:27" ht="19.5" customHeight="1" x14ac:dyDescent="0.2">
      <c r="A248" s="233">
        <v>29</v>
      </c>
      <c r="B248" s="243" t="s">
        <v>46</v>
      </c>
      <c r="C248" s="244" t="s">
        <v>28</v>
      </c>
      <c r="D248" s="244" t="s">
        <v>59</v>
      </c>
      <c r="E248" s="244"/>
      <c r="F248" s="236" t="s">
        <v>207</v>
      </c>
      <c r="G248" s="236">
        <v>0</v>
      </c>
      <c r="H248" s="236">
        <v>1023638</v>
      </c>
      <c r="I248" s="236">
        <v>1701930</v>
      </c>
      <c r="J248" s="236">
        <v>10629955</v>
      </c>
      <c r="K248" s="236">
        <v>5974044</v>
      </c>
      <c r="L248" s="236">
        <v>23010921</v>
      </c>
      <c r="M248" s="236">
        <v>3663736</v>
      </c>
      <c r="N248" s="236"/>
      <c r="O248" s="236"/>
      <c r="P248" s="236"/>
      <c r="Q248" s="236"/>
      <c r="R248" s="236"/>
      <c r="S248" s="236">
        <f>SUM(G248:R248)</f>
        <v>46004224</v>
      </c>
      <c r="T248" s="240">
        <v>105889000</v>
      </c>
      <c r="U248" s="238">
        <f>+S248/T248</f>
        <v>0.4344570635287896</v>
      </c>
      <c r="V248" s="242">
        <f>+T248-S248</f>
        <v>59884776</v>
      </c>
      <c r="AA248" s="272"/>
    </row>
    <row r="249" spans="1:27" ht="13.9" customHeight="1" x14ac:dyDescent="0.2">
      <c r="A249" s="57"/>
      <c r="B249" s="58"/>
      <c r="C249" s="232"/>
      <c r="D249" s="232"/>
      <c r="E249" s="232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34"/>
      <c r="U249" s="51"/>
      <c r="V249" s="48"/>
      <c r="AA249" s="272"/>
    </row>
    <row r="250" spans="1:27" ht="15.75" customHeight="1" x14ac:dyDescent="0.2">
      <c r="A250" s="233">
        <v>29</v>
      </c>
      <c r="B250" s="243" t="s">
        <v>48</v>
      </c>
      <c r="C250" s="244" t="s">
        <v>59</v>
      </c>
      <c r="D250" s="244" t="s">
        <v>59</v>
      </c>
      <c r="E250" s="244"/>
      <c r="F250" s="236" t="s">
        <v>208</v>
      </c>
      <c r="G250" s="236">
        <f t="shared" ref="G250:T250" si="145">G251+G252</f>
        <v>0</v>
      </c>
      <c r="H250" s="236">
        <f>H251+H252</f>
        <v>1709435</v>
      </c>
      <c r="I250" s="236">
        <f t="shared" ref="I250" si="146">I251+I252</f>
        <v>3736985</v>
      </c>
      <c r="J250" s="236">
        <f t="shared" ref="J250:R250" si="147">J251+J252</f>
        <v>31838490</v>
      </c>
      <c r="K250" s="236">
        <f t="shared" si="147"/>
        <v>22066511</v>
      </c>
      <c r="L250" s="236">
        <f t="shared" si="147"/>
        <v>26127464</v>
      </c>
      <c r="M250" s="236">
        <f t="shared" si="147"/>
        <v>32140230</v>
      </c>
      <c r="N250" s="236">
        <f t="shared" si="147"/>
        <v>0</v>
      </c>
      <c r="O250" s="236">
        <f t="shared" si="147"/>
        <v>0</v>
      </c>
      <c r="P250" s="236">
        <f t="shared" si="147"/>
        <v>0</v>
      </c>
      <c r="Q250" s="236">
        <f t="shared" si="147"/>
        <v>0</v>
      </c>
      <c r="R250" s="236">
        <f t="shared" si="147"/>
        <v>0</v>
      </c>
      <c r="S250" s="236">
        <f>S251+S252</f>
        <v>117619115</v>
      </c>
      <c r="T250" s="240">
        <f t="shared" si="145"/>
        <v>1024368000</v>
      </c>
      <c r="U250" s="238">
        <f>+S250/T250</f>
        <v>0.11482115314027772</v>
      </c>
      <c r="V250" s="242">
        <f>V251+V252</f>
        <v>906748885</v>
      </c>
      <c r="AA250" s="272"/>
    </row>
    <row r="251" spans="1:27" x14ac:dyDescent="0.2">
      <c r="A251" s="2" t="s">
        <v>59</v>
      </c>
      <c r="B251" s="2" t="s">
        <v>59</v>
      </c>
      <c r="C251" s="4" t="s">
        <v>28</v>
      </c>
      <c r="D251" s="165" t="s">
        <v>59</v>
      </c>
      <c r="E251" s="165"/>
      <c r="F251" s="165" t="s">
        <v>209</v>
      </c>
      <c r="G251" s="33">
        <v>0</v>
      </c>
      <c r="H251" s="209">
        <v>1709435</v>
      </c>
      <c r="I251" s="53">
        <v>3736985</v>
      </c>
      <c r="J251" s="95">
        <v>31838490</v>
      </c>
      <c r="K251" s="33">
        <v>22066511</v>
      </c>
      <c r="L251" s="33">
        <v>26127464</v>
      </c>
      <c r="M251" s="33">
        <v>32140230</v>
      </c>
      <c r="N251" s="33"/>
      <c r="O251" s="33"/>
      <c r="P251" s="33"/>
      <c r="Q251" s="33"/>
      <c r="R251" s="33"/>
      <c r="S251" s="33">
        <f>SUM(G251:R251)</f>
        <v>117619115</v>
      </c>
      <c r="T251" s="33">
        <v>1024368000</v>
      </c>
      <c r="U251" s="51">
        <f>+S251/T251</f>
        <v>0.11482115314027772</v>
      </c>
      <c r="V251" s="162">
        <f>+T251-S251</f>
        <v>906748885</v>
      </c>
      <c r="AA251" s="272"/>
    </row>
    <row r="252" spans="1:27" ht="13.9" customHeight="1" x14ac:dyDescent="0.2">
      <c r="A252" s="2" t="s">
        <v>59</v>
      </c>
      <c r="B252" s="2" t="s">
        <v>59</v>
      </c>
      <c r="C252" s="2">
        <v>999</v>
      </c>
      <c r="D252" s="165" t="s">
        <v>59</v>
      </c>
      <c r="E252" s="165"/>
      <c r="F252" s="165" t="s">
        <v>123</v>
      </c>
      <c r="G252" s="167">
        <v>0</v>
      </c>
      <c r="H252" s="208">
        <v>0</v>
      </c>
      <c r="I252" s="167">
        <v>0</v>
      </c>
      <c r="J252" s="210">
        <v>0</v>
      </c>
      <c r="K252" s="167">
        <v>0</v>
      </c>
      <c r="L252" s="167">
        <v>0</v>
      </c>
      <c r="M252" s="167">
        <v>0</v>
      </c>
      <c r="N252" s="167"/>
      <c r="O252" s="167"/>
      <c r="P252" s="167"/>
      <c r="Q252" s="167"/>
      <c r="R252" s="167"/>
      <c r="S252" s="167">
        <f>SUM(G252:R252)</f>
        <v>0</v>
      </c>
      <c r="T252" s="137">
        <v>0</v>
      </c>
      <c r="U252" s="51" t="s">
        <v>31</v>
      </c>
      <c r="V252" s="162">
        <f>+T252-S252</f>
        <v>0</v>
      </c>
      <c r="AA252" s="272"/>
    </row>
    <row r="253" spans="1:27" ht="19.5" customHeight="1" x14ac:dyDescent="0.2">
      <c r="A253" s="233">
        <v>29</v>
      </c>
      <c r="B253" s="243" t="s">
        <v>50</v>
      </c>
      <c r="C253" s="244" t="s">
        <v>59</v>
      </c>
      <c r="D253" s="244" t="s">
        <v>59</v>
      </c>
      <c r="E253" s="244"/>
      <c r="F253" s="236" t="s">
        <v>51</v>
      </c>
      <c r="G253" s="236">
        <f t="shared" ref="G253:T253" si="148">G254+G255</f>
        <v>0</v>
      </c>
      <c r="H253" s="236">
        <f t="shared" ref="H253:I253" si="149">H254+H255</f>
        <v>0</v>
      </c>
      <c r="I253" s="236">
        <f t="shared" si="149"/>
        <v>2062488</v>
      </c>
      <c r="J253" s="236">
        <f t="shared" ref="J253:R253" si="150">J254+J255</f>
        <v>938485</v>
      </c>
      <c r="K253" s="236">
        <f t="shared" si="150"/>
        <v>1586976</v>
      </c>
      <c r="L253" s="236">
        <f t="shared" si="150"/>
        <v>7139151</v>
      </c>
      <c r="M253" s="236">
        <f t="shared" si="150"/>
        <v>5526086</v>
      </c>
      <c r="N253" s="236">
        <f t="shared" si="150"/>
        <v>0</v>
      </c>
      <c r="O253" s="236">
        <f t="shared" si="150"/>
        <v>0</v>
      </c>
      <c r="P253" s="236">
        <f>P254+P255</f>
        <v>0</v>
      </c>
      <c r="Q253" s="236">
        <f t="shared" si="150"/>
        <v>0</v>
      </c>
      <c r="R253" s="236">
        <f t="shared" si="150"/>
        <v>0</v>
      </c>
      <c r="S253" s="236">
        <f t="shared" si="148"/>
        <v>17253186</v>
      </c>
      <c r="T253" s="240">
        <f t="shared" si="148"/>
        <v>413549000</v>
      </c>
      <c r="U253" s="238">
        <f t="shared" ref="U253:U257" si="151">+S253/T253</f>
        <v>4.1719810711668991E-2</v>
      </c>
      <c r="V253" s="242">
        <f>V254+V255</f>
        <v>396295814</v>
      </c>
      <c r="AA253" s="272"/>
    </row>
    <row r="254" spans="1:27" x14ac:dyDescent="0.2">
      <c r="A254" s="2" t="s">
        <v>59</v>
      </c>
      <c r="B254" s="2" t="s">
        <v>59</v>
      </c>
      <c r="C254" s="4" t="s">
        <v>28</v>
      </c>
      <c r="D254" s="165" t="s">
        <v>59</v>
      </c>
      <c r="E254" s="165"/>
      <c r="F254" s="165" t="s">
        <v>210</v>
      </c>
      <c r="G254" s="167">
        <v>0</v>
      </c>
      <c r="H254" s="208">
        <v>0</v>
      </c>
      <c r="I254" s="167">
        <v>1776888</v>
      </c>
      <c r="J254" s="210">
        <v>870723</v>
      </c>
      <c r="K254" s="167">
        <v>1586976</v>
      </c>
      <c r="L254" s="167">
        <v>7139151</v>
      </c>
      <c r="M254" s="167">
        <v>5510706</v>
      </c>
      <c r="N254" s="167"/>
      <c r="O254" s="167"/>
      <c r="P254" s="167"/>
      <c r="Q254" s="167"/>
      <c r="R254" s="167"/>
      <c r="S254" s="167">
        <f>SUM(G254:R254)</f>
        <v>16884444</v>
      </c>
      <c r="T254" s="33">
        <v>413180258</v>
      </c>
      <c r="U254" s="51">
        <f t="shared" si="151"/>
        <v>4.0864595229523286E-2</v>
      </c>
      <c r="V254" s="162">
        <f>+T254-S254</f>
        <v>396295814</v>
      </c>
      <c r="AA254" s="272"/>
    </row>
    <row r="255" spans="1:27" x14ac:dyDescent="0.2">
      <c r="A255" s="2" t="s">
        <v>59</v>
      </c>
      <c r="B255" s="2" t="s">
        <v>59</v>
      </c>
      <c r="C255" s="4" t="s">
        <v>32</v>
      </c>
      <c r="D255" s="165" t="s">
        <v>59</v>
      </c>
      <c r="E255" s="165"/>
      <c r="F255" s="165" t="s">
        <v>211</v>
      </c>
      <c r="G255" s="167">
        <v>0</v>
      </c>
      <c r="H255" s="208">
        <v>0</v>
      </c>
      <c r="I255" s="167">
        <v>285600</v>
      </c>
      <c r="J255" s="210">
        <v>67762</v>
      </c>
      <c r="K255" s="167">
        <v>0</v>
      </c>
      <c r="L255" s="167">
        <v>0</v>
      </c>
      <c r="M255" s="167">
        <v>15380</v>
      </c>
      <c r="N255" s="167"/>
      <c r="O255" s="167"/>
      <c r="P255" s="167"/>
      <c r="Q255" s="167"/>
      <c r="R255" s="167"/>
      <c r="S255" s="167">
        <f>SUM(G255:R255)</f>
        <v>368742</v>
      </c>
      <c r="T255" s="33">
        <v>368742</v>
      </c>
      <c r="U255" s="51">
        <f t="shared" si="151"/>
        <v>1</v>
      </c>
      <c r="V255" s="162">
        <f>+T255-S255</f>
        <v>0</v>
      </c>
      <c r="AA255" s="272"/>
    </row>
    <row r="256" spans="1:27" ht="15.75" customHeight="1" x14ac:dyDescent="0.2">
      <c r="A256" s="233">
        <v>29</v>
      </c>
      <c r="B256" s="243" t="s">
        <v>140</v>
      </c>
      <c r="C256" s="244" t="s">
        <v>59</v>
      </c>
      <c r="D256" s="244" t="s">
        <v>59</v>
      </c>
      <c r="E256" s="244"/>
      <c r="F256" s="236" t="s">
        <v>212</v>
      </c>
      <c r="G256" s="236">
        <f t="shared" ref="G256:T256" si="152">G257+G258</f>
        <v>0</v>
      </c>
      <c r="H256" s="236">
        <f>H257+H258</f>
        <v>0</v>
      </c>
      <c r="I256" s="236">
        <f t="shared" ref="I256" si="153">I257+I258</f>
        <v>0</v>
      </c>
      <c r="J256" s="236">
        <f t="shared" ref="J256:R256" si="154">J257+J258</f>
        <v>0</v>
      </c>
      <c r="K256" s="236">
        <f>K257+K258</f>
        <v>0</v>
      </c>
      <c r="L256" s="236">
        <f t="shared" si="154"/>
        <v>0</v>
      </c>
      <c r="M256" s="236">
        <f t="shared" si="154"/>
        <v>0</v>
      </c>
      <c r="N256" s="236">
        <f t="shared" si="154"/>
        <v>0</v>
      </c>
      <c r="O256" s="236">
        <f t="shared" si="154"/>
        <v>0</v>
      </c>
      <c r="P256" s="236">
        <f t="shared" si="154"/>
        <v>0</v>
      </c>
      <c r="Q256" s="236">
        <f t="shared" si="154"/>
        <v>0</v>
      </c>
      <c r="R256" s="236">
        <f t="shared" si="154"/>
        <v>0</v>
      </c>
      <c r="S256" s="236">
        <f t="shared" si="152"/>
        <v>0</v>
      </c>
      <c r="T256" s="240">
        <f t="shared" si="152"/>
        <v>85449000</v>
      </c>
      <c r="U256" s="238">
        <f t="shared" si="151"/>
        <v>0</v>
      </c>
      <c r="V256" s="242">
        <f>V257+V258</f>
        <v>85449000</v>
      </c>
      <c r="AA256" s="272"/>
    </row>
    <row r="257" spans="1:27" ht="14.45" customHeight="1" x14ac:dyDescent="0.2">
      <c r="A257" s="2" t="s">
        <v>59</v>
      </c>
      <c r="B257" s="2" t="s">
        <v>59</v>
      </c>
      <c r="C257" s="4" t="s">
        <v>28</v>
      </c>
      <c r="D257" s="165" t="s">
        <v>59</v>
      </c>
      <c r="E257" s="165"/>
      <c r="F257" s="165" t="s">
        <v>213</v>
      </c>
      <c r="G257" s="167">
        <v>0</v>
      </c>
      <c r="H257" s="208">
        <v>0</v>
      </c>
      <c r="I257" s="167">
        <v>0</v>
      </c>
      <c r="J257" s="210">
        <v>0</v>
      </c>
      <c r="K257" s="167">
        <v>0</v>
      </c>
      <c r="L257" s="167">
        <v>0</v>
      </c>
      <c r="M257" s="167">
        <v>0</v>
      </c>
      <c r="N257" s="167"/>
      <c r="O257" s="167"/>
      <c r="P257" s="167"/>
      <c r="Q257" s="167"/>
      <c r="R257" s="167"/>
      <c r="S257" s="167">
        <f>SUM(G257:R257)</f>
        <v>0</v>
      </c>
      <c r="T257" s="33">
        <v>85449000</v>
      </c>
      <c r="U257" s="51">
        <f t="shared" si="151"/>
        <v>0</v>
      </c>
      <c r="V257" s="162">
        <f>+T257-S257</f>
        <v>85449000</v>
      </c>
      <c r="AA257" s="272"/>
    </row>
    <row r="258" spans="1:27" x14ac:dyDescent="0.2">
      <c r="A258" s="2" t="s">
        <v>59</v>
      </c>
      <c r="B258" s="2" t="s">
        <v>59</v>
      </c>
      <c r="C258" s="4" t="s">
        <v>32</v>
      </c>
      <c r="D258" s="165" t="s">
        <v>59</v>
      </c>
      <c r="E258" s="165"/>
      <c r="F258" s="165" t="s">
        <v>214</v>
      </c>
      <c r="G258" s="167">
        <v>0</v>
      </c>
      <c r="H258" s="208">
        <v>0</v>
      </c>
      <c r="I258" s="167">
        <v>0</v>
      </c>
      <c r="J258" s="210">
        <v>0</v>
      </c>
      <c r="K258" s="167">
        <v>0</v>
      </c>
      <c r="L258" s="167">
        <v>0</v>
      </c>
      <c r="M258" s="167">
        <v>0</v>
      </c>
      <c r="N258" s="167"/>
      <c r="O258" s="167"/>
      <c r="P258" s="167"/>
      <c r="Q258" s="167"/>
      <c r="R258" s="167"/>
      <c r="S258" s="167">
        <f>SUM(G258:R258)</f>
        <v>0</v>
      </c>
      <c r="T258" s="33">
        <v>0</v>
      </c>
      <c r="U258" s="51" t="s">
        <v>31</v>
      </c>
      <c r="V258" s="162">
        <f>+T258-S258</f>
        <v>0</v>
      </c>
      <c r="AA258" s="272"/>
    </row>
    <row r="259" spans="1:27" ht="16.5" customHeight="1" x14ac:dyDescent="0.2">
      <c r="A259" s="233">
        <v>29</v>
      </c>
      <c r="B259" s="243">
        <v>99</v>
      </c>
      <c r="C259" s="244" t="s">
        <v>28</v>
      </c>
      <c r="D259" s="244" t="s">
        <v>59</v>
      </c>
      <c r="E259" s="244"/>
      <c r="F259" s="236" t="s">
        <v>215</v>
      </c>
      <c r="G259" s="236">
        <v>0</v>
      </c>
      <c r="H259" s="236">
        <v>0</v>
      </c>
      <c r="I259" s="236">
        <v>0</v>
      </c>
      <c r="J259" s="236">
        <v>0</v>
      </c>
      <c r="K259" s="236">
        <v>0</v>
      </c>
      <c r="L259" s="236">
        <v>0</v>
      </c>
      <c r="M259" s="236">
        <v>0</v>
      </c>
      <c r="N259" s="236"/>
      <c r="O259" s="236"/>
      <c r="P259" s="236"/>
      <c r="Q259" s="236"/>
      <c r="R259" s="236"/>
      <c r="S259" s="236">
        <f>SUM(G259:R259)</f>
        <v>0</v>
      </c>
      <c r="T259" s="240">
        <v>0</v>
      </c>
      <c r="U259" s="238" t="s">
        <v>31</v>
      </c>
      <c r="V259" s="242">
        <f>+T259-S259</f>
        <v>0</v>
      </c>
      <c r="AA259" s="272"/>
    </row>
    <row r="260" spans="1:27" ht="13.9" customHeight="1" thickBot="1" x14ac:dyDescent="0.25">
      <c r="A260" s="168"/>
      <c r="B260" s="169"/>
      <c r="C260" s="169"/>
      <c r="D260" s="169"/>
      <c r="E260" s="169"/>
      <c r="F260" s="169"/>
      <c r="G260" s="170"/>
      <c r="H260" s="170"/>
      <c r="I260" s="170"/>
      <c r="J260" s="170"/>
      <c r="K260" s="170"/>
      <c r="L260" s="170"/>
      <c r="M260" s="170"/>
      <c r="N260" s="170"/>
      <c r="O260" s="170"/>
      <c r="P260" s="170"/>
      <c r="Q260" s="170"/>
      <c r="R260" s="170"/>
      <c r="S260" s="170"/>
      <c r="T260" s="89"/>
      <c r="U260" s="36"/>
      <c r="V260" s="171"/>
      <c r="AA260" s="272"/>
    </row>
    <row r="261" spans="1:27" ht="16.5" customHeight="1" x14ac:dyDescent="0.2">
      <c r="A261" s="226" t="s">
        <v>59</v>
      </c>
      <c r="B261" s="227" t="s">
        <v>59</v>
      </c>
      <c r="C261" s="227" t="s">
        <v>59</v>
      </c>
      <c r="D261" s="227" t="s">
        <v>59</v>
      </c>
      <c r="E261" s="227"/>
      <c r="F261" s="228" t="s">
        <v>216</v>
      </c>
      <c r="G261" s="229">
        <f t="shared" ref="G261:S261" si="155">+G262+G264</f>
        <v>0</v>
      </c>
      <c r="H261" s="229">
        <f t="shared" ref="H261:I261" si="156">+H262+H264</f>
        <v>89349580</v>
      </c>
      <c r="I261" s="229">
        <f t="shared" si="156"/>
        <v>137776016</v>
      </c>
      <c r="J261" s="229">
        <f t="shared" ref="J261:P261" si="157">+J262+J264</f>
        <v>247052149</v>
      </c>
      <c r="K261" s="229">
        <f t="shared" si="157"/>
        <v>233540175</v>
      </c>
      <c r="L261" s="229">
        <f t="shared" si="157"/>
        <v>57729750</v>
      </c>
      <c r="M261" s="229">
        <f t="shared" si="157"/>
        <v>32322908</v>
      </c>
      <c r="N261" s="229">
        <f t="shared" si="157"/>
        <v>0</v>
      </c>
      <c r="O261" s="229">
        <f t="shared" si="157"/>
        <v>0</v>
      </c>
      <c r="P261" s="229">
        <f t="shared" si="157"/>
        <v>0</v>
      </c>
      <c r="Q261" s="229">
        <f>+Q262+Q264</f>
        <v>0</v>
      </c>
      <c r="R261" s="229">
        <f>+R262+R264</f>
        <v>0</v>
      </c>
      <c r="S261" s="229">
        <f t="shared" si="155"/>
        <v>797770578</v>
      </c>
      <c r="T261" s="229">
        <f>+T262+T264+T265</f>
        <v>6107692000</v>
      </c>
      <c r="U261" s="230">
        <f>+S261/T261</f>
        <v>0.13061735562304058</v>
      </c>
      <c r="V261" s="231">
        <f>V265+V264</f>
        <v>5309921422</v>
      </c>
      <c r="AA261" s="272"/>
    </row>
    <row r="262" spans="1:27" ht="16.5" customHeight="1" x14ac:dyDescent="0.2">
      <c r="A262" s="233">
        <v>31</v>
      </c>
      <c r="B262" s="243" t="s">
        <v>26</v>
      </c>
      <c r="C262" s="244" t="s">
        <v>59</v>
      </c>
      <c r="D262" s="244" t="s">
        <v>59</v>
      </c>
      <c r="E262" s="244"/>
      <c r="F262" s="236" t="s">
        <v>217</v>
      </c>
      <c r="G262" s="236">
        <f t="shared" ref="G262:T262" si="158">+G263</f>
        <v>0</v>
      </c>
      <c r="H262" s="236">
        <f t="shared" si="158"/>
        <v>0</v>
      </c>
      <c r="I262" s="236">
        <f t="shared" si="158"/>
        <v>0</v>
      </c>
      <c r="J262" s="236">
        <f t="shared" si="158"/>
        <v>0</v>
      </c>
      <c r="K262" s="236">
        <f t="shared" si="158"/>
        <v>0</v>
      </c>
      <c r="L262" s="236">
        <f t="shared" si="158"/>
        <v>0</v>
      </c>
      <c r="M262" s="236">
        <f t="shared" si="158"/>
        <v>0</v>
      </c>
      <c r="N262" s="236">
        <f t="shared" si="158"/>
        <v>0</v>
      </c>
      <c r="O262" s="236">
        <f t="shared" si="158"/>
        <v>0</v>
      </c>
      <c r="P262" s="236">
        <f t="shared" si="158"/>
        <v>0</v>
      </c>
      <c r="Q262" s="236">
        <f t="shared" si="158"/>
        <v>0</v>
      </c>
      <c r="R262" s="236">
        <f t="shared" si="158"/>
        <v>0</v>
      </c>
      <c r="S262" s="236">
        <f t="shared" si="158"/>
        <v>0</v>
      </c>
      <c r="T262" s="240">
        <f t="shared" si="158"/>
        <v>0</v>
      </c>
      <c r="U262" s="238" t="s">
        <v>31</v>
      </c>
      <c r="V262" s="242">
        <f>+V263</f>
        <v>0</v>
      </c>
      <c r="AA262" s="272"/>
    </row>
    <row r="263" spans="1:27" ht="13.9" customHeight="1" x14ac:dyDescent="0.2">
      <c r="A263" s="2" t="s">
        <v>59</v>
      </c>
      <c r="B263" s="2" t="s">
        <v>59</v>
      </c>
      <c r="C263" s="165" t="s">
        <v>59</v>
      </c>
      <c r="D263" s="174"/>
      <c r="E263" s="165"/>
      <c r="F263" s="174" t="s">
        <v>192</v>
      </c>
      <c r="G263" s="174">
        <v>0</v>
      </c>
      <c r="H263" s="174">
        <v>0</v>
      </c>
      <c r="I263" s="174">
        <v>0</v>
      </c>
      <c r="J263" s="174">
        <v>0</v>
      </c>
      <c r="K263" s="174">
        <v>0</v>
      </c>
      <c r="L263" s="174">
        <v>0</v>
      </c>
      <c r="M263" s="174">
        <v>0</v>
      </c>
      <c r="N263" s="174"/>
      <c r="O263" s="174"/>
      <c r="P263" s="174"/>
      <c r="Q263" s="174"/>
      <c r="R263" s="174"/>
      <c r="S263" s="174">
        <v>0</v>
      </c>
      <c r="T263" s="136">
        <v>0</v>
      </c>
      <c r="U263" s="52" t="s">
        <v>31</v>
      </c>
      <c r="V263" s="166">
        <f>+T263-S263</f>
        <v>0</v>
      </c>
      <c r="AA263" s="272"/>
    </row>
    <row r="264" spans="1:27" ht="18" customHeight="1" x14ac:dyDescent="0.2">
      <c r="A264" s="233">
        <v>31</v>
      </c>
      <c r="B264" s="243" t="s">
        <v>34</v>
      </c>
      <c r="C264" s="244" t="s">
        <v>59</v>
      </c>
      <c r="D264" s="244" t="s">
        <v>59</v>
      </c>
      <c r="E264" s="244"/>
      <c r="F264" s="236" t="s">
        <v>218</v>
      </c>
      <c r="G264" s="236">
        <f t="shared" ref="G264:S264" si="159">+G265+G266+G287+G311+G313+G330+G340+G352+G356</f>
        <v>0</v>
      </c>
      <c r="H264" s="236">
        <f t="shared" si="159"/>
        <v>89349580</v>
      </c>
      <c r="I264" s="236">
        <f t="shared" si="159"/>
        <v>137776016</v>
      </c>
      <c r="J264" s="236">
        <f t="shared" si="159"/>
        <v>247052149</v>
      </c>
      <c r="K264" s="236">
        <f t="shared" si="159"/>
        <v>233540175</v>
      </c>
      <c r="L264" s="236">
        <f t="shared" si="159"/>
        <v>57729750</v>
      </c>
      <c r="M264" s="236">
        <f t="shared" si="159"/>
        <v>32322908</v>
      </c>
      <c r="N264" s="236">
        <f t="shared" si="159"/>
        <v>0</v>
      </c>
      <c r="O264" s="236">
        <f t="shared" si="159"/>
        <v>0</v>
      </c>
      <c r="P264" s="236">
        <f t="shared" si="159"/>
        <v>0</v>
      </c>
      <c r="Q264" s="236">
        <f t="shared" si="159"/>
        <v>0</v>
      </c>
      <c r="R264" s="236">
        <f t="shared" si="159"/>
        <v>0</v>
      </c>
      <c r="S264" s="236">
        <f t="shared" si="159"/>
        <v>797770578</v>
      </c>
      <c r="T264" s="240">
        <f>+T266+T287+T311+T313+T330+T340+T352+T356</f>
        <v>5207692000</v>
      </c>
      <c r="U264" s="238">
        <f>+S264/T264</f>
        <v>0.1531908142801072</v>
      </c>
      <c r="V264" s="242">
        <f>+V266+V287+V311+V313+V330+V340+V352</f>
        <v>4409921422</v>
      </c>
      <c r="AA264" s="272"/>
    </row>
    <row r="265" spans="1:27" ht="18.75" customHeight="1" x14ac:dyDescent="0.2">
      <c r="A265" s="2">
        <v>31</v>
      </c>
      <c r="B265" s="2" t="s">
        <v>34</v>
      </c>
      <c r="C265" s="4" t="s">
        <v>29</v>
      </c>
      <c r="D265" s="4" t="s">
        <v>29</v>
      </c>
      <c r="E265" s="4"/>
      <c r="F265" s="174" t="s">
        <v>362</v>
      </c>
      <c r="G265" s="167">
        <v>0</v>
      </c>
      <c r="H265" s="167">
        <v>0</v>
      </c>
      <c r="I265" s="167">
        <v>0</v>
      </c>
      <c r="J265" s="167">
        <v>0</v>
      </c>
      <c r="K265" s="167">
        <v>0</v>
      </c>
      <c r="L265" s="167">
        <v>0</v>
      </c>
      <c r="M265" s="167">
        <v>0</v>
      </c>
      <c r="N265" s="167"/>
      <c r="O265" s="167"/>
      <c r="P265" s="167"/>
      <c r="Q265" s="167"/>
      <c r="R265" s="167"/>
      <c r="S265" s="167">
        <f t="shared" ref="S265" si="160">SUM(G265:R265)</f>
        <v>0</v>
      </c>
      <c r="T265" s="53">
        <v>900000000</v>
      </c>
      <c r="U265" s="51">
        <f>+S265/T265</f>
        <v>0</v>
      </c>
      <c r="V265" s="162">
        <f>+T265-S265</f>
        <v>900000000</v>
      </c>
      <c r="AA265" s="272"/>
    </row>
    <row r="266" spans="1:27" ht="18.75" customHeight="1" x14ac:dyDescent="0.2">
      <c r="A266" s="233">
        <v>31</v>
      </c>
      <c r="B266" s="243" t="s">
        <v>34</v>
      </c>
      <c r="C266" s="244" t="s">
        <v>28</v>
      </c>
      <c r="D266" s="244" t="s">
        <v>59</v>
      </c>
      <c r="E266" s="244"/>
      <c r="F266" s="236" t="s">
        <v>219</v>
      </c>
      <c r="G266" s="236">
        <f>SUM(G267:G285)</f>
        <v>0</v>
      </c>
      <c r="H266" s="236">
        <f>SUM(H267:H285)</f>
        <v>0</v>
      </c>
      <c r="I266" s="236">
        <f>SUM(I267:I286)</f>
        <v>0</v>
      </c>
      <c r="J266" s="236">
        <f t="shared" ref="J266:O266" si="161">SUM(J267:J285)</f>
        <v>0</v>
      </c>
      <c r="K266" s="236">
        <f t="shared" si="161"/>
        <v>0</v>
      </c>
      <c r="L266" s="236">
        <f>L268+L269+L271</f>
        <v>0</v>
      </c>
      <c r="M266" s="236">
        <f t="shared" si="161"/>
        <v>0</v>
      </c>
      <c r="N266" s="236">
        <f t="shared" si="161"/>
        <v>0</v>
      </c>
      <c r="O266" s="236">
        <f t="shared" si="161"/>
        <v>0</v>
      </c>
      <c r="P266" s="236">
        <f>SUM(P267:P284)</f>
        <v>0</v>
      </c>
      <c r="Q266" s="236">
        <f>SUM(Q267:Q285)</f>
        <v>0</v>
      </c>
      <c r="R266" s="236">
        <f>SUM(R267:R285)</f>
        <v>0</v>
      </c>
      <c r="S266" s="236">
        <f>SUM(S267:S285)</f>
        <v>0</v>
      </c>
      <c r="T266" s="240">
        <f>T268+T269+T271+T267+T270</f>
        <v>9520000</v>
      </c>
      <c r="U266" s="238">
        <f>+S266/T266</f>
        <v>0</v>
      </c>
      <c r="V266" s="242">
        <f>V267+V268+V269+V271+V270</f>
        <v>9520000</v>
      </c>
      <c r="AA266" s="272"/>
    </row>
    <row r="267" spans="1:27" ht="14.25" customHeight="1" x14ac:dyDescent="0.2">
      <c r="A267" s="57"/>
      <c r="B267" s="58"/>
      <c r="C267" s="58"/>
      <c r="D267" s="62" t="s">
        <v>32</v>
      </c>
      <c r="E267" s="57"/>
      <c r="F267" s="173" t="s">
        <v>370</v>
      </c>
      <c r="G267" s="167">
        <v>0</v>
      </c>
      <c r="H267" s="167">
        <v>0</v>
      </c>
      <c r="I267" s="167">
        <v>0</v>
      </c>
      <c r="J267" s="167">
        <v>0</v>
      </c>
      <c r="K267" s="167">
        <v>0</v>
      </c>
      <c r="L267" s="167">
        <v>0</v>
      </c>
      <c r="M267" s="167">
        <v>0</v>
      </c>
      <c r="N267" s="167"/>
      <c r="O267" s="167"/>
      <c r="P267" s="167"/>
      <c r="Q267" s="167"/>
      <c r="R267" s="167"/>
      <c r="S267" s="167">
        <f t="shared" ref="S267:S286" si="162">SUM(G267:R267)</f>
        <v>0</v>
      </c>
      <c r="T267" s="33">
        <v>6993000</v>
      </c>
      <c r="U267" s="51">
        <f>+S267/T267</f>
        <v>0</v>
      </c>
      <c r="V267" s="166">
        <f t="shared" ref="V267:V286" si="163">+T267-S267</f>
        <v>6993000</v>
      </c>
      <c r="AA267" s="272"/>
    </row>
    <row r="268" spans="1:27" ht="13.9" hidden="1" customHeight="1" x14ac:dyDescent="0.2">
      <c r="A268" s="57"/>
      <c r="B268" s="58"/>
      <c r="C268" s="58"/>
      <c r="D268" s="58" t="s">
        <v>75</v>
      </c>
      <c r="E268" s="58" t="s">
        <v>381</v>
      </c>
      <c r="F268" s="173" t="s">
        <v>405</v>
      </c>
      <c r="G268" s="167">
        <v>0</v>
      </c>
      <c r="H268" s="167">
        <v>0</v>
      </c>
      <c r="I268" s="167">
        <v>0</v>
      </c>
      <c r="J268" s="31">
        <v>0</v>
      </c>
      <c r="K268" s="167">
        <v>0</v>
      </c>
      <c r="L268" s="167">
        <v>0</v>
      </c>
      <c r="M268" s="167">
        <v>0</v>
      </c>
      <c r="N268" s="167"/>
      <c r="O268" s="167"/>
      <c r="P268" s="167"/>
      <c r="Q268" s="167"/>
      <c r="R268" s="167"/>
      <c r="S268" s="167">
        <f t="shared" ref="S268:S280" si="164">SUM(G268:R268)</f>
        <v>0</v>
      </c>
      <c r="T268" s="53">
        <v>0</v>
      </c>
      <c r="U268" s="52" t="s">
        <v>31</v>
      </c>
      <c r="V268" s="166">
        <f t="shared" ref="V268:V280" si="165">+T268-S268</f>
        <v>0</v>
      </c>
      <c r="AA268" s="272"/>
    </row>
    <row r="269" spans="1:27" ht="13.9" hidden="1" customHeight="1" x14ac:dyDescent="0.2">
      <c r="A269" s="57"/>
      <c r="B269" s="58"/>
      <c r="C269" s="58"/>
      <c r="D269" s="58" t="s">
        <v>68</v>
      </c>
      <c r="E269" s="58" t="s">
        <v>384</v>
      </c>
      <c r="F269" s="173" t="s">
        <v>428</v>
      </c>
      <c r="G269" s="167">
        <v>0</v>
      </c>
      <c r="H269" s="167">
        <v>0</v>
      </c>
      <c r="I269" s="167">
        <v>0</v>
      </c>
      <c r="J269" s="167">
        <v>0</v>
      </c>
      <c r="K269" s="167">
        <v>0</v>
      </c>
      <c r="L269" s="167">
        <v>0</v>
      </c>
      <c r="M269" s="167">
        <v>0</v>
      </c>
      <c r="N269" s="167"/>
      <c r="O269" s="167"/>
      <c r="P269" s="167"/>
      <c r="Q269" s="167"/>
      <c r="R269" s="167"/>
      <c r="S269" s="167">
        <f t="shared" si="164"/>
        <v>0</v>
      </c>
      <c r="T269" s="53">
        <v>0</v>
      </c>
      <c r="U269" s="52" t="s">
        <v>31</v>
      </c>
      <c r="V269" s="166">
        <f t="shared" si="165"/>
        <v>0</v>
      </c>
      <c r="AA269" s="272"/>
    </row>
    <row r="270" spans="1:27" ht="13.9" hidden="1" customHeight="1" x14ac:dyDescent="0.2">
      <c r="A270" s="57"/>
      <c r="B270" s="58"/>
      <c r="C270" s="58"/>
      <c r="D270" s="58" t="s">
        <v>402</v>
      </c>
      <c r="E270" s="58"/>
      <c r="F270" s="173" t="s">
        <v>403</v>
      </c>
      <c r="G270" s="167">
        <v>0</v>
      </c>
      <c r="H270" s="167">
        <v>0</v>
      </c>
      <c r="I270" s="167">
        <v>0</v>
      </c>
      <c r="J270" s="167">
        <v>0</v>
      </c>
      <c r="K270" s="167">
        <v>0</v>
      </c>
      <c r="L270" s="167">
        <v>0</v>
      </c>
      <c r="M270" s="167">
        <v>0</v>
      </c>
      <c r="N270" s="167"/>
      <c r="O270" s="167"/>
      <c r="P270" s="167"/>
      <c r="Q270" s="167"/>
      <c r="R270" s="167"/>
      <c r="S270" s="167">
        <f t="shared" si="164"/>
        <v>0</v>
      </c>
      <c r="T270" s="53">
        <v>0</v>
      </c>
      <c r="U270" s="51" t="s">
        <v>31</v>
      </c>
      <c r="V270" s="166">
        <f t="shared" si="165"/>
        <v>0</v>
      </c>
      <c r="AA270" s="272"/>
    </row>
    <row r="271" spans="1:27" ht="13.9" customHeight="1" x14ac:dyDescent="0.2">
      <c r="A271" s="57"/>
      <c r="B271" s="58"/>
      <c r="C271" s="58"/>
      <c r="D271" s="58" t="s">
        <v>463</v>
      </c>
      <c r="E271" s="58"/>
      <c r="F271" s="173" t="s">
        <v>464</v>
      </c>
      <c r="G271" s="167">
        <v>0</v>
      </c>
      <c r="H271" s="167">
        <v>0</v>
      </c>
      <c r="I271" s="167">
        <v>0</v>
      </c>
      <c r="J271" s="167">
        <v>0</v>
      </c>
      <c r="K271" s="167">
        <v>0</v>
      </c>
      <c r="L271" s="167"/>
      <c r="M271" s="167">
        <v>0</v>
      </c>
      <c r="N271" s="167"/>
      <c r="O271" s="167"/>
      <c r="P271" s="167"/>
      <c r="Q271" s="167"/>
      <c r="R271" s="167"/>
      <c r="S271" s="167">
        <f t="shared" si="164"/>
        <v>0</v>
      </c>
      <c r="T271" s="53">
        <v>2527000</v>
      </c>
      <c r="U271" s="51">
        <f>+S271/T271</f>
        <v>0</v>
      </c>
      <c r="V271" s="166">
        <f t="shared" si="165"/>
        <v>2527000</v>
      </c>
      <c r="AA271" s="272"/>
    </row>
    <row r="272" spans="1:27" ht="13.9" hidden="1" customHeight="1" x14ac:dyDescent="0.2">
      <c r="A272" s="57"/>
      <c r="B272" s="58"/>
      <c r="C272" s="58"/>
      <c r="D272" s="58" t="s">
        <v>372</v>
      </c>
      <c r="E272" s="58" t="s">
        <v>384</v>
      </c>
      <c r="F272" s="173" t="s">
        <v>373</v>
      </c>
      <c r="G272" s="167">
        <v>0</v>
      </c>
      <c r="H272" s="167">
        <v>0</v>
      </c>
      <c r="I272" s="167">
        <v>0</v>
      </c>
      <c r="J272" s="167">
        <v>0</v>
      </c>
      <c r="K272" s="167">
        <v>0</v>
      </c>
      <c r="L272" s="167">
        <v>0</v>
      </c>
      <c r="M272" s="167">
        <v>0</v>
      </c>
      <c r="N272" s="167"/>
      <c r="O272" s="167"/>
      <c r="P272" s="167"/>
      <c r="Q272" s="167"/>
      <c r="R272" s="167"/>
      <c r="S272" s="167">
        <v>0</v>
      </c>
      <c r="T272" s="53">
        <v>0</v>
      </c>
      <c r="U272" s="51" t="s">
        <v>31</v>
      </c>
      <c r="V272" s="166">
        <f t="shared" si="165"/>
        <v>0</v>
      </c>
      <c r="AA272" s="272"/>
    </row>
    <row r="273" spans="1:27" ht="13.9" hidden="1" customHeight="1" x14ac:dyDescent="0.2">
      <c r="A273" s="57"/>
      <c r="B273" s="58"/>
      <c r="C273" s="58"/>
      <c r="D273" s="58" t="s">
        <v>409</v>
      </c>
      <c r="E273" s="58"/>
      <c r="F273" s="173" t="s">
        <v>410</v>
      </c>
      <c r="G273" s="167">
        <v>0</v>
      </c>
      <c r="H273" s="167">
        <v>0</v>
      </c>
      <c r="I273" s="167">
        <v>0</v>
      </c>
      <c r="J273" s="167">
        <v>0</v>
      </c>
      <c r="K273" s="167">
        <v>0</v>
      </c>
      <c r="L273" s="167">
        <v>0</v>
      </c>
      <c r="M273" s="167">
        <v>0</v>
      </c>
      <c r="N273" s="167"/>
      <c r="O273" s="167"/>
      <c r="P273" s="167"/>
      <c r="Q273" s="72"/>
      <c r="R273" s="167"/>
      <c r="S273" s="167">
        <f t="shared" ref="S273:S275" si="166">SUM(G273:R273)</f>
        <v>0</v>
      </c>
      <c r="T273" s="53">
        <v>0</v>
      </c>
      <c r="U273" s="51" t="s">
        <v>31</v>
      </c>
      <c r="V273" s="166">
        <f t="shared" si="165"/>
        <v>0</v>
      </c>
      <c r="AA273" s="272"/>
    </row>
    <row r="274" spans="1:27" ht="13.9" hidden="1" customHeight="1" x14ac:dyDescent="0.2">
      <c r="A274" s="57"/>
      <c r="B274" s="58"/>
      <c r="C274" s="58"/>
      <c r="D274" s="58" t="s">
        <v>224</v>
      </c>
      <c r="E274" s="58"/>
      <c r="F274" s="173" t="s">
        <v>424</v>
      </c>
      <c r="G274" s="167">
        <v>0</v>
      </c>
      <c r="H274" s="167">
        <v>0</v>
      </c>
      <c r="I274" s="167">
        <v>0</v>
      </c>
      <c r="J274" s="167">
        <v>0</v>
      </c>
      <c r="K274" s="167">
        <v>0</v>
      </c>
      <c r="L274" s="167">
        <v>0</v>
      </c>
      <c r="M274" s="167">
        <v>0</v>
      </c>
      <c r="N274" s="167"/>
      <c r="O274" s="167"/>
      <c r="P274" s="167"/>
      <c r="Q274" s="72"/>
      <c r="R274" s="167"/>
      <c r="S274" s="167">
        <f t="shared" si="166"/>
        <v>0</v>
      </c>
      <c r="T274" s="53">
        <v>0</v>
      </c>
      <c r="U274" s="51" t="s">
        <v>31</v>
      </c>
      <c r="V274" s="166">
        <f t="shared" si="165"/>
        <v>0</v>
      </c>
      <c r="AA274" s="272"/>
    </row>
    <row r="275" spans="1:27" ht="13.9" hidden="1" customHeight="1" x14ac:dyDescent="0.2">
      <c r="A275" s="57"/>
      <c r="B275" s="58"/>
      <c r="C275" s="58"/>
      <c r="D275" s="58" t="s">
        <v>423</v>
      </c>
      <c r="E275" s="58" t="s">
        <v>380</v>
      </c>
      <c r="F275" s="173" t="s">
        <v>422</v>
      </c>
      <c r="G275" s="167">
        <v>0</v>
      </c>
      <c r="H275" s="167">
        <v>0</v>
      </c>
      <c r="I275" s="167">
        <v>0</v>
      </c>
      <c r="J275" s="167">
        <v>0</v>
      </c>
      <c r="K275" s="167">
        <v>0</v>
      </c>
      <c r="L275" s="167">
        <v>0</v>
      </c>
      <c r="M275" s="167">
        <v>0</v>
      </c>
      <c r="N275" s="167"/>
      <c r="O275" s="167"/>
      <c r="P275" s="167"/>
      <c r="Q275" s="167"/>
      <c r="R275" s="167"/>
      <c r="S275" s="167">
        <f t="shared" si="166"/>
        <v>0</v>
      </c>
      <c r="T275" s="53">
        <v>0</v>
      </c>
      <c r="U275" s="51" t="s">
        <v>31</v>
      </c>
      <c r="V275" s="166">
        <f t="shared" si="165"/>
        <v>0</v>
      </c>
      <c r="AA275" s="272"/>
    </row>
    <row r="276" spans="1:27" ht="13.9" hidden="1" customHeight="1" x14ac:dyDescent="0.2">
      <c r="A276" s="57"/>
      <c r="B276" s="58"/>
      <c r="C276" s="58"/>
      <c r="D276" s="58" t="s">
        <v>230</v>
      </c>
      <c r="E276" s="58"/>
      <c r="F276" s="173" t="s">
        <v>231</v>
      </c>
      <c r="G276" s="167">
        <v>0</v>
      </c>
      <c r="H276" s="167">
        <v>0</v>
      </c>
      <c r="I276" s="167">
        <v>0</v>
      </c>
      <c r="J276" s="167">
        <v>0</v>
      </c>
      <c r="K276" s="167">
        <v>0</v>
      </c>
      <c r="L276" s="167">
        <v>0</v>
      </c>
      <c r="M276" s="167">
        <v>0</v>
      </c>
      <c r="N276" s="167"/>
      <c r="O276" s="167"/>
      <c r="P276" s="167"/>
      <c r="Q276" s="167"/>
      <c r="R276" s="167"/>
      <c r="S276" s="167">
        <f t="shared" si="164"/>
        <v>0</v>
      </c>
      <c r="T276" s="53">
        <v>0</v>
      </c>
      <c r="U276" s="51" t="s">
        <v>31</v>
      </c>
      <c r="V276" s="166">
        <f t="shared" si="165"/>
        <v>0</v>
      </c>
      <c r="AA276" s="272"/>
    </row>
    <row r="277" spans="1:27" ht="14.25" hidden="1" customHeight="1" x14ac:dyDescent="0.2">
      <c r="A277" s="57" t="s">
        <v>59</v>
      </c>
      <c r="B277" s="58" t="s">
        <v>59</v>
      </c>
      <c r="C277" s="58" t="s">
        <v>59</v>
      </c>
      <c r="D277" s="58" t="s">
        <v>378</v>
      </c>
      <c r="E277" s="58" t="s">
        <v>380</v>
      </c>
      <c r="F277" s="173" t="s">
        <v>379</v>
      </c>
      <c r="G277" s="167">
        <v>0</v>
      </c>
      <c r="H277" s="167">
        <v>0</v>
      </c>
      <c r="I277" s="167">
        <v>0</v>
      </c>
      <c r="J277" s="167">
        <v>0</v>
      </c>
      <c r="K277" s="167">
        <v>0</v>
      </c>
      <c r="L277" s="167">
        <v>0</v>
      </c>
      <c r="M277" s="167">
        <v>0</v>
      </c>
      <c r="N277" s="167"/>
      <c r="O277" s="167"/>
      <c r="P277" s="167"/>
      <c r="Q277" s="167"/>
      <c r="R277" s="167"/>
      <c r="S277" s="167">
        <f t="shared" si="164"/>
        <v>0</v>
      </c>
      <c r="T277" s="53">
        <v>0</v>
      </c>
      <c r="U277" s="51" t="s">
        <v>31</v>
      </c>
      <c r="V277" s="166">
        <f t="shared" si="165"/>
        <v>0</v>
      </c>
      <c r="AA277" s="272"/>
    </row>
    <row r="278" spans="1:27" ht="14.25" hidden="1" customHeight="1" x14ac:dyDescent="0.2">
      <c r="A278" s="57"/>
      <c r="B278" s="58"/>
      <c r="C278" s="58"/>
      <c r="D278" s="58" t="s">
        <v>235</v>
      </c>
      <c r="E278" s="58" t="s">
        <v>236</v>
      </c>
      <c r="F278" s="173" t="s">
        <v>237</v>
      </c>
      <c r="G278" s="167">
        <v>0</v>
      </c>
      <c r="H278" s="167">
        <v>0</v>
      </c>
      <c r="I278" s="167">
        <v>0</v>
      </c>
      <c r="J278" s="167">
        <v>0</v>
      </c>
      <c r="K278" s="167">
        <v>0</v>
      </c>
      <c r="L278" s="167">
        <v>0</v>
      </c>
      <c r="M278" s="167">
        <v>0</v>
      </c>
      <c r="N278" s="167"/>
      <c r="O278" s="167"/>
      <c r="P278" s="167"/>
      <c r="Q278" s="167"/>
      <c r="R278" s="167"/>
      <c r="S278" s="167">
        <f t="shared" si="164"/>
        <v>0</v>
      </c>
      <c r="T278" s="53">
        <v>0</v>
      </c>
      <c r="U278" s="51" t="s">
        <v>31</v>
      </c>
      <c r="V278" s="166">
        <f t="shared" si="165"/>
        <v>0</v>
      </c>
      <c r="AA278" s="272"/>
    </row>
    <row r="279" spans="1:27" ht="14.25" hidden="1" customHeight="1" x14ac:dyDescent="0.2">
      <c r="A279" s="57"/>
      <c r="B279" s="58"/>
      <c r="C279" s="58"/>
      <c r="D279" s="58" t="s">
        <v>88</v>
      </c>
      <c r="E279" s="58" t="s">
        <v>389</v>
      </c>
      <c r="F279" s="173" t="s">
        <v>352</v>
      </c>
      <c r="G279" s="167">
        <v>0</v>
      </c>
      <c r="H279" s="167">
        <v>0</v>
      </c>
      <c r="I279" s="167">
        <v>0</v>
      </c>
      <c r="J279" s="167">
        <v>0</v>
      </c>
      <c r="K279" s="167">
        <v>0</v>
      </c>
      <c r="L279" s="167">
        <v>0</v>
      </c>
      <c r="M279" s="167">
        <v>0</v>
      </c>
      <c r="N279" s="167"/>
      <c r="O279" s="167"/>
      <c r="P279" s="167"/>
      <c r="Q279" s="167"/>
      <c r="R279" s="167"/>
      <c r="S279" s="167">
        <f t="shared" si="164"/>
        <v>0</v>
      </c>
      <c r="T279" s="53">
        <v>0</v>
      </c>
      <c r="U279" s="51" t="s">
        <v>31</v>
      </c>
      <c r="V279" s="166">
        <f t="shared" si="165"/>
        <v>0</v>
      </c>
      <c r="AA279" s="272"/>
    </row>
    <row r="280" spans="1:27" ht="14.25" hidden="1" customHeight="1" x14ac:dyDescent="0.2">
      <c r="A280" s="57"/>
      <c r="B280" s="58"/>
      <c r="C280" s="58"/>
      <c r="D280" s="58" t="s">
        <v>89</v>
      </c>
      <c r="E280" s="58" t="s">
        <v>240</v>
      </c>
      <c r="F280" s="173" t="s">
        <v>241</v>
      </c>
      <c r="G280" s="167">
        <v>0</v>
      </c>
      <c r="H280" s="167">
        <v>0</v>
      </c>
      <c r="I280" s="167">
        <v>0</v>
      </c>
      <c r="J280" s="167">
        <v>0</v>
      </c>
      <c r="K280" s="167">
        <v>0</v>
      </c>
      <c r="L280" s="167">
        <v>0</v>
      </c>
      <c r="M280" s="167">
        <v>0</v>
      </c>
      <c r="N280" s="167"/>
      <c r="O280" s="167"/>
      <c r="P280" s="167"/>
      <c r="Q280" s="167"/>
      <c r="R280" s="167"/>
      <c r="S280" s="167">
        <f t="shared" si="164"/>
        <v>0</v>
      </c>
      <c r="T280" s="53">
        <v>0</v>
      </c>
      <c r="U280" s="51" t="s">
        <v>31</v>
      </c>
      <c r="V280" s="166">
        <f t="shared" si="165"/>
        <v>0</v>
      </c>
      <c r="AA280" s="272"/>
    </row>
    <row r="281" spans="1:27" ht="14.25" hidden="1" customHeight="1" x14ac:dyDescent="0.2">
      <c r="A281" s="57"/>
      <c r="B281" s="58"/>
      <c r="C281" s="58"/>
      <c r="D281" s="58" t="s">
        <v>402</v>
      </c>
      <c r="E281" s="58"/>
      <c r="F281" s="173" t="s">
        <v>403</v>
      </c>
      <c r="G281" s="167">
        <v>0</v>
      </c>
      <c r="H281" s="167">
        <v>0</v>
      </c>
      <c r="I281" s="167">
        <v>0</v>
      </c>
      <c r="J281" s="167">
        <v>0</v>
      </c>
      <c r="K281" s="167">
        <v>0</v>
      </c>
      <c r="L281" s="167">
        <v>0</v>
      </c>
      <c r="M281" s="167">
        <v>0</v>
      </c>
      <c r="N281" s="167"/>
      <c r="O281" s="167"/>
      <c r="P281" s="167"/>
      <c r="Q281" s="167"/>
      <c r="R281" s="167"/>
      <c r="S281" s="167">
        <f t="shared" si="162"/>
        <v>0</v>
      </c>
      <c r="T281" s="33">
        <v>0</v>
      </c>
      <c r="U281" s="51" t="s">
        <v>31</v>
      </c>
      <c r="V281" s="166">
        <f t="shared" si="163"/>
        <v>0</v>
      </c>
      <c r="AA281" s="272"/>
    </row>
    <row r="282" spans="1:27" ht="14.25" hidden="1" customHeight="1" x14ac:dyDescent="0.2">
      <c r="A282" s="57"/>
      <c r="B282" s="58"/>
      <c r="C282" s="58"/>
      <c r="D282" s="58" t="s">
        <v>224</v>
      </c>
      <c r="E282" s="58"/>
      <c r="F282" s="173" t="s">
        <v>249</v>
      </c>
      <c r="G282" s="167">
        <v>0</v>
      </c>
      <c r="H282" s="167">
        <v>0</v>
      </c>
      <c r="I282" s="167">
        <v>0</v>
      </c>
      <c r="J282" s="167">
        <v>0</v>
      </c>
      <c r="K282" s="167">
        <v>0</v>
      </c>
      <c r="L282" s="167">
        <v>0</v>
      </c>
      <c r="M282" s="167">
        <v>0</v>
      </c>
      <c r="N282" s="167"/>
      <c r="O282" s="167"/>
      <c r="P282" s="167"/>
      <c r="Q282" s="167"/>
      <c r="R282" s="167"/>
      <c r="S282" s="167">
        <f t="shared" si="162"/>
        <v>0</v>
      </c>
      <c r="T282" s="33">
        <v>0</v>
      </c>
      <c r="U282" s="51" t="s">
        <v>31</v>
      </c>
      <c r="V282" s="166">
        <f t="shared" si="163"/>
        <v>0</v>
      </c>
      <c r="AA282" s="272"/>
    </row>
    <row r="283" spans="1:27" hidden="1" x14ac:dyDescent="0.2">
      <c r="A283" s="57"/>
      <c r="B283" s="58"/>
      <c r="C283" s="58"/>
      <c r="D283" s="58" t="s">
        <v>232</v>
      </c>
      <c r="E283" s="58" t="s">
        <v>233</v>
      </c>
      <c r="F283" s="173" t="s">
        <v>234</v>
      </c>
      <c r="G283" s="167">
        <v>0</v>
      </c>
      <c r="H283" s="167">
        <v>0</v>
      </c>
      <c r="I283" s="167">
        <v>0</v>
      </c>
      <c r="J283" s="167">
        <v>0</v>
      </c>
      <c r="K283" s="167">
        <v>0</v>
      </c>
      <c r="L283" s="167">
        <v>0</v>
      </c>
      <c r="M283" s="167">
        <v>0</v>
      </c>
      <c r="N283" s="167"/>
      <c r="O283" s="167"/>
      <c r="P283" s="167"/>
      <c r="Q283" s="167"/>
      <c r="R283" s="167"/>
      <c r="S283" s="167">
        <f t="shared" si="162"/>
        <v>0</v>
      </c>
      <c r="T283" s="33">
        <v>0</v>
      </c>
      <c r="U283" s="51" t="s">
        <v>31</v>
      </c>
      <c r="V283" s="166">
        <f t="shared" si="163"/>
        <v>0</v>
      </c>
      <c r="AA283" s="272"/>
    </row>
    <row r="284" spans="1:27" ht="14.45" hidden="1" customHeight="1" x14ac:dyDescent="0.2">
      <c r="A284" s="57"/>
      <c r="B284" s="58"/>
      <c r="C284" s="58"/>
      <c r="D284" s="58" t="s">
        <v>238</v>
      </c>
      <c r="E284" s="58"/>
      <c r="F284" s="173" t="s">
        <v>354</v>
      </c>
      <c r="G284" s="167">
        <v>0</v>
      </c>
      <c r="H284" s="167">
        <v>0</v>
      </c>
      <c r="I284" s="167">
        <v>0</v>
      </c>
      <c r="J284" s="167">
        <v>0</v>
      </c>
      <c r="K284" s="167">
        <v>0</v>
      </c>
      <c r="L284" s="167">
        <v>0</v>
      </c>
      <c r="M284" s="167">
        <v>0</v>
      </c>
      <c r="N284" s="167"/>
      <c r="O284" s="167"/>
      <c r="P284" s="167"/>
      <c r="Q284" s="167"/>
      <c r="R284" s="167"/>
      <c r="S284" s="167">
        <f t="shared" si="162"/>
        <v>0</v>
      </c>
      <c r="T284" s="53">
        <v>0</v>
      </c>
      <c r="U284" s="51" t="s">
        <v>31</v>
      </c>
      <c r="V284" s="166">
        <f t="shared" si="163"/>
        <v>0</v>
      </c>
      <c r="AA284" s="272"/>
    </row>
    <row r="285" spans="1:27" ht="14.25" hidden="1" customHeight="1" x14ac:dyDescent="0.2">
      <c r="A285" s="57" t="s">
        <v>59</v>
      </c>
      <c r="B285" s="58" t="s">
        <v>59</v>
      </c>
      <c r="C285" s="58" t="s">
        <v>59</v>
      </c>
      <c r="D285" s="58" t="s">
        <v>235</v>
      </c>
      <c r="E285" s="58"/>
      <c r="F285" s="173" t="s">
        <v>237</v>
      </c>
      <c r="G285" s="167">
        <v>0</v>
      </c>
      <c r="H285" s="167">
        <v>0</v>
      </c>
      <c r="I285" s="167">
        <v>0</v>
      </c>
      <c r="J285" s="167">
        <v>0</v>
      </c>
      <c r="K285" s="167">
        <v>0</v>
      </c>
      <c r="L285" s="167">
        <v>0</v>
      </c>
      <c r="M285" s="167">
        <v>0</v>
      </c>
      <c r="N285" s="167"/>
      <c r="O285" s="167"/>
      <c r="P285" s="167"/>
      <c r="Q285" s="167"/>
      <c r="R285" s="167"/>
      <c r="S285" s="167">
        <f t="shared" si="162"/>
        <v>0</v>
      </c>
      <c r="T285" s="53">
        <v>0</v>
      </c>
      <c r="U285" s="51" t="s">
        <v>31</v>
      </c>
      <c r="V285" s="166">
        <f t="shared" si="163"/>
        <v>0</v>
      </c>
      <c r="AA285" s="272"/>
    </row>
    <row r="286" spans="1:27" ht="14.25" hidden="1" customHeight="1" x14ac:dyDescent="0.2">
      <c r="A286" s="57"/>
      <c r="B286" s="58"/>
      <c r="C286" s="58"/>
      <c r="D286" s="58" t="s">
        <v>89</v>
      </c>
      <c r="E286" s="58"/>
      <c r="F286" s="173" t="s">
        <v>241</v>
      </c>
      <c r="G286" s="167">
        <v>0</v>
      </c>
      <c r="H286" s="167">
        <v>0</v>
      </c>
      <c r="I286" s="167">
        <v>0</v>
      </c>
      <c r="J286" s="167">
        <v>0</v>
      </c>
      <c r="K286" s="167">
        <v>0</v>
      </c>
      <c r="L286" s="167">
        <v>0</v>
      </c>
      <c r="M286" s="167">
        <v>0</v>
      </c>
      <c r="N286" s="167"/>
      <c r="O286" s="167"/>
      <c r="P286" s="167"/>
      <c r="Q286" s="167"/>
      <c r="R286" s="167"/>
      <c r="S286" s="167">
        <f t="shared" si="162"/>
        <v>0</v>
      </c>
      <c r="T286" s="53">
        <v>0</v>
      </c>
      <c r="U286" s="51" t="s">
        <v>31</v>
      </c>
      <c r="V286" s="166">
        <f t="shared" si="163"/>
        <v>0</v>
      </c>
      <c r="AA286" s="272"/>
    </row>
    <row r="287" spans="1:27" ht="18" customHeight="1" x14ac:dyDescent="0.2">
      <c r="A287" s="233">
        <v>31</v>
      </c>
      <c r="B287" s="243" t="s">
        <v>34</v>
      </c>
      <c r="C287" s="244" t="s">
        <v>32</v>
      </c>
      <c r="D287" s="244" t="s">
        <v>59</v>
      </c>
      <c r="E287" s="244"/>
      <c r="F287" s="236" t="s">
        <v>225</v>
      </c>
      <c r="G287" s="236">
        <f t="shared" ref="G287:J287" si="167">SUM(G288:G310)</f>
        <v>0</v>
      </c>
      <c r="H287" s="236">
        <f t="shared" si="167"/>
        <v>34891460</v>
      </c>
      <c r="I287" s="236">
        <f t="shared" si="167"/>
        <v>0</v>
      </c>
      <c r="J287" s="236">
        <f t="shared" si="167"/>
        <v>53159492</v>
      </c>
      <c r="K287" s="236">
        <f>SUM(K288:K310)</f>
        <v>9657454</v>
      </c>
      <c r="L287" s="236">
        <f t="shared" ref="L287:R287" si="168">SUM(L288:L310)</f>
        <v>10414016</v>
      </c>
      <c r="M287" s="236">
        <f t="shared" si="168"/>
        <v>32322908</v>
      </c>
      <c r="N287" s="236">
        <f t="shared" si="168"/>
        <v>0</v>
      </c>
      <c r="O287" s="236">
        <f t="shared" si="168"/>
        <v>0</v>
      </c>
      <c r="P287" s="236">
        <f t="shared" si="168"/>
        <v>0</v>
      </c>
      <c r="Q287" s="236">
        <f t="shared" si="168"/>
        <v>0</v>
      </c>
      <c r="R287" s="236">
        <f t="shared" si="168"/>
        <v>0</v>
      </c>
      <c r="S287" s="236">
        <f>SUM(S288:S310)</f>
        <v>140445330</v>
      </c>
      <c r="T287" s="240">
        <f>T289+T291+T295+T297+T298+T302+T304+T308+T309+T310+T288</f>
        <v>410752000</v>
      </c>
      <c r="U287" s="238">
        <f t="shared" ref="U287" si="169">+S287/T287</f>
        <v>0.34192244955593643</v>
      </c>
      <c r="V287" s="242">
        <f>SUM(V288:V310)</f>
        <v>270306670</v>
      </c>
      <c r="AA287" s="272"/>
    </row>
    <row r="288" spans="1:27" ht="14.25" customHeight="1" x14ac:dyDescent="0.2">
      <c r="A288" s="2" t="s">
        <v>59</v>
      </c>
      <c r="B288" s="4" t="s">
        <v>59</v>
      </c>
      <c r="C288" s="4" t="s">
        <v>59</v>
      </c>
      <c r="D288" s="4" t="s">
        <v>32</v>
      </c>
      <c r="E288" s="4" t="s">
        <v>382</v>
      </c>
      <c r="F288" s="173" t="s">
        <v>370</v>
      </c>
      <c r="G288" s="167">
        <v>0</v>
      </c>
      <c r="H288" s="167">
        <v>0</v>
      </c>
      <c r="I288" s="167">
        <v>0</v>
      </c>
      <c r="J288" s="167">
        <v>0</v>
      </c>
      <c r="K288" s="167">
        <v>0</v>
      </c>
      <c r="L288" s="167">
        <v>0</v>
      </c>
      <c r="M288" s="167">
        <v>0</v>
      </c>
      <c r="N288" s="167"/>
      <c r="O288" s="167"/>
      <c r="P288" s="167"/>
      <c r="Q288" s="167"/>
      <c r="R288" s="167"/>
      <c r="S288" s="167">
        <f t="shared" ref="S288" si="170">SUM(G288:R288)</f>
        <v>0</v>
      </c>
      <c r="T288" s="33">
        <v>26705000</v>
      </c>
      <c r="U288" s="51">
        <f>+S288/T288</f>
        <v>0</v>
      </c>
      <c r="V288" s="166">
        <f t="shared" ref="V288" si="171">+T288-S288</f>
        <v>26705000</v>
      </c>
      <c r="AA288" s="272"/>
    </row>
    <row r="289" spans="1:27" hidden="1" x14ac:dyDescent="0.2">
      <c r="A289" s="57" t="s">
        <v>59</v>
      </c>
      <c r="B289" s="58" t="s">
        <v>59</v>
      </c>
      <c r="C289" s="58" t="s">
        <v>59</v>
      </c>
      <c r="D289" s="58" t="s">
        <v>75</v>
      </c>
      <c r="E289" s="58" t="s">
        <v>381</v>
      </c>
      <c r="F289" s="173" t="s">
        <v>377</v>
      </c>
      <c r="G289" s="167">
        <v>0</v>
      </c>
      <c r="H289" s="167">
        <v>0</v>
      </c>
      <c r="I289" s="167">
        <v>0</v>
      </c>
      <c r="J289" s="167">
        <v>0</v>
      </c>
      <c r="K289" s="167">
        <v>0</v>
      </c>
      <c r="L289" s="167">
        <v>0</v>
      </c>
      <c r="M289" s="167">
        <v>0</v>
      </c>
      <c r="N289" s="167"/>
      <c r="O289" s="167"/>
      <c r="P289" s="167"/>
      <c r="Q289" s="167"/>
      <c r="R289" s="167"/>
      <c r="S289" s="167">
        <f>SUM(G289:R289)</f>
        <v>0</v>
      </c>
      <c r="T289" s="33">
        <v>0</v>
      </c>
      <c r="U289" s="51" t="s">
        <v>31</v>
      </c>
      <c r="V289" s="166">
        <f>+T289-S289</f>
        <v>0</v>
      </c>
      <c r="AA289" s="272"/>
    </row>
    <row r="290" spans="1:27" hidden="1" x14ac:dyDescent="0.2">
      <c r="A290" s="57" t="s">
        <v>59</v>
      </c>
      <c r="B290" s="58" t="s">
        <v>59</v>
      </c>
      <c r="C290" s="58" t="s">
        <v>59</v>
      </c>
      <c r="D290" s="58" t="s">
        <v>81</v>
      </c>
      <c r="E290" s="58" t="s">
        <v>383</v>
      </c>
      <c r="F290" s="173" t="s">
        <v>369</v>
      </c>
      <c r="G290" s="167">
        <v>0</v>
      </c>
      <c r="H290" s="167">
        <v>0</v>
      </c>
      <c r="I290" s="167">
        <v>0</v>
      </c>
      <c r="J290" s="167">
        <v>0</v>
      </c>
      <c r="K290" s="167">
        <v>0</v>
      </c>
      <c r="L290" s="167">
        <v>0</v>
      </c>
      <c r="M290" s="167">
        <v>0</v>
      </c>
      <c r="N290" s="167"/>
      <c r="O290" s="167"/>
      <c r="P290" s="167"/>
      <c r="Q290" s="167"/>
      <c r="R290" s="167"/>
      <c r="S290" s="167">
        <f t="shared" ref="S290:S308" si="172">SUM(G290:R290)</f>
        <v>0</v>
      </c>
      <c r="T290" s="33">
        <v>0</v>
      </c>
      <c r="U290" s="51" t="s">
        <v>31</v>
      </c>
      <c r="V290" s="166">
        <f t="shared" ref="V290:V308" si="173">+T290-S290</f>
        <v>0</v>
      </c>
      <c r="AA290" s="272"/>
    </row>
    <row r="291" spans="1:27" hidden="1" x14ac:dyDescent="0.2">
      <c r="A291" s="57" t="s">
        <v>59</v>
      </c>
      <c r="B291" s="58" t="s">
        <v>59</v>
      </c>
      <c r="C291" s="58" t="s">
        <v>59</v>
      </c>
      <c r="D291" s="58" t="s">
        <v>121</v>
      </c>
      <c r="E291" s="58" t="s">
        <v>384</v>
      </c>
      <c r="F291" s="173" t="s">
        <v>248</v>
      </c>
      <c r="G291" s="167">
        <v>0</v>
      </c>
      <c r="H291" s="167">
        <v>0</v>
      </c>
      <c r="I291" s="167">
        <v>0</v>
      </c>
      <c r="J291" s="167">
        <v>0</v>
      </c>
      <c r="K291" s="167">
        <v>0</v>
      </c>
      <c r="L291" s="167">
        <v>0</v>
      </c>
      <c r="M291" s="167">
        <v>0</v>
      </c>
      <c r="N291" s="167"/>
      <c r="O291" s="167"/>
      <c r="P291" s="167"/>
      <c r="Q291" s="167"/>
      <c r="R291" s="167"/>
      <c r="S291" s="167">
        <f t="shared" si="172"/>
        <v>0</v>
      </c>
      <c r="T291" s="33">
        <v>0</v>
      </c>
      <c r="U291" s="52" t="s">
        <v>31</v>
      </c>
      <c r="V291" s="166">
        <f t="shared" si="173"/>
        <v>0</v>
      </c>
      <c r="AA291" s="272"/>
    </row>
    <row r="292" spans="1:27" hidden="1" x14ac:dyDescent="0.2">
      <c r="A292" s="57"/>
      <c r="B292" s="58"/>
      <c r="C292" s="58"/>
      <c r="D292" s="58" t="s">
        <v>372</v>
      </c>
      <c r="E292" s="58" t="s">
        <v>384</v>
      </c>
      <c r="F292" s="173" t="s">
        <v>373</v>
      </c>
      <c r="G292" s="167">
        <v>0</v>
      </c>
      <c r="H292" s="167">
        <v>0</v>
      </c>
      <c r="I292" s="167">
        <v>0</v>
      </c>
      <c r="J292" s="167">
        <v>0</v>
      </c>
      <c r="K292" s="167">
        <v>0</v>
      </c>
      <c r="L292" s="167">
        <v>0</v>
      </c>
      <c r="M292" s="167">
        <v>0</v>
      </c>
      <c r="N292" s="167"/>
      <c r="O292" s="167"/>
      <c r="P292" s="167"/>
      <c r="Q292" s="167"/>
      <c r="R292" s="167"/>
      <c r="S292" s="167">
        <f t="shared" si="172"/>
        <v>0</v>
      </c>
      <c r="T292" s="33">
        <v>0</v>
      </c>
      <c r="U292" s="51" t="s">
        <v>31</v>
      </c>
      <c r="V292" s="166">
        <f t="shared" si="173"/>
        <v>0</v>
      </c>
      <c r="AA292" s="272"/>
    </row>
    <row r="293" spans="1:27" hidden="1" x14ac:dyDescent="0.2">
      <c r="A293" s="57"/>
      <c r="B293" s="58"/>
      <c r="C293" s="58"/>
      <c r="D293" s="58" t="s">
        <v>204</v>
      </c>
      <c r="E293" s="58" t="s">
        <v>226</v>
      </c>
      <c r="F293" s="173" t="s">
        <v>227</v>
      </c>
      <c r="G293" s="167">
        <v>0</v>
      </c>
      <c r="H293" s="167">
        <v>0</v>
      </c>
      <c r="I293" s="167">
        <v>0</v>
      </c>
      <c r="J293" s="167">
        <v>0</v>
      </c>
      <c r="K293" s="167">
        <v>0</v>
      </c>
      <c r="L293" s="167">
        <v>0</v>
      </c>
      <c r="M293" s="167">
        <v>0</v>
      </c>
      <c r="N293" s="167"/>
      <c r="O293" s="167"/>
      <c r="P293" s="167"/>
      <c r="Q293" s="167"/>
      <c r="R293" s="167"/>
      <c r="S293" s="167">
        <f t="shared" si="172"/>
        <v>0</v>
      </c>
      <c r="T293" s="33">
        <v>0</v>
      </c>
      <c r="U293" s="51" t="s">
        <v>31</v>
      </c>
      <c r="V293" s="166">
        <f t="shared" si="173"/>
        <v>0</v>
      </c>
      <c r="AA293" s="272"/>
    </row>
    <row r="294" spans="1:27" hidden="1" x14ac:dyDescent="0.2">
      <c r="A294" s="2"/>
      <c r="B294" s="4"/>
      <c r="C294" s="4"/>
      <c r="D294" s="4" t="s">
        <v>228</v>
      </c>
      <c r="E294" s="4" t="s">
        <v>229</v>
      </c>
      <c r="F294" s="165" t="s">
        <v>374</v>
      </c>
      <c r="G294" s="167">
        <v>0</v>
      </c>
      <c r="H294" s="167">
        <v>0</v>
      </c>
      <c r="I294" s="167">
        <v>0</v>
      </c>
      <c r="J294" s="167">
        <v>0</v>
      </c>
      <c r="K294" s="167">
        <v>0</v>
      </c>
      <c r="L294" s="167">
        <v>0</v>
      </c>
      <c r="M294" s="167">
        <v>0</v>
      </c>
      <c r="N294" s="167"/>
      <c r="O294" s="167"/>
      <c r="P294" s="167"/>
      <c r="Q294" s="167"/>
      <c r="R294" s="167"/>
      <c r="S294" s="167">
        <f t="shared" si="172"/>
        <v>0</v>
      </c>
      <c r="T294" s="33">
        <v>0</v>
      </c>
      <c r="U294" s="51" t="s">
        <v>31</v>
      </c>
      <c r="V294" s="166">
        <f t="shared" si="173"/>
        <v>0</v>
      </c>
      <c r="AA294" s="272"/>
    </row>
    <row r="295" spans="1:27" ht="13.9" customHeight="1" x14ac:dyDescent="0.2">
      <c r="A295" s="57"/>
      <c r="B295" s="58"/>
      <c r="C295" s="58"/>
      <c r="D295" s="58" t="s">
        <v>409</v>
      </c>
      <c r="E295" s="58"/>
      <c r="F295" s="173" t="s">
        <v>410</v>
      </c>
      <c r="G295" s="167">
        <v>0</v>
      </c>
      <c r="H295" s="167">
        <v>34891460</v>
      </c>
      <c r="I295" s="167">
        <v>0</v>
      </c>
      <c r="J295" s="167">
        <v>27925500</v>
      </c>
      <c r="K295" s="31">
        <v>0</v>
      </c>
      <c r="L295" s="167">
        <v>0</v>
      </c>
      <c r="M295" s="167">
        <v>15170200</v>
      </c>
      <c r="N295" s="167"/>
      <c r="O295" s="167"/>
      <c r="P295" s="167"/>
      <c r="Q295" s="167"/>
      <c r="R295" s="167"/>
      <c r="S295" s="167">
        <f t="shared" si="172"/>
        <v>77987160</v>
      </c>
      <c r="T295" s="53">
        <v>110783000</v>
      </c>
      <c r="U295" s="51">
        <f t="shared" ref="U295:U310" si="174">+S295/T295</f>
        <v>0.70396324345793126</v>
      </c>
      <c r="V295" s="166">
        <f t="shared" si="173"/>
        <v>32795840</v>
      </c>
      <c r="AA295" s="272"/>
    </row>
    <row r="296" spans="1:27" hidden="1" x14ac:dyDescent="0.2">
      <c r="A296" s="57" t="s">
        <v>59</v>
      </c>
      <c r="B296" s="58" t="s">
        <v>59</v>
      </c>
      <c r="C296" s="58" t="s">
        <v>59</v>
      </c>
      <c r="D296" s="58" t="s">
        <v>311</v>
      </c>
      <c r="E296" s="58" t="s">
        <v>385</v>
      </c>
      <c r="F296" s="173" t="s">
        <v>306</v>
      </c>
      <c r="G296" s="167">
        <v>0</v>
      </c>
      <c r="H296" s="167">
        <v>0</v>
      </c>
      <c r="I296" s="167">
        <v>0</v>
      </c>
      <c r="J296" s="167">
        <v>0</v>
      </c>
      <c r="K296" s="167">
        <v>0</v>
      </c>
      <c r="L296" s="167">
        <v>0</v>
      </c>
      <c r="M296" s="167">
        <v>0</v>
      </c>
      <c r="N296" s="167"/>
      <c r="O296" s="167"/>
      <c r="P296" s="167"/>
      <c r="Q296" s="167"/>
      <c r="R296" s="167"/>
      <c r="S296" s="167">
        <f t="shared" si="172"/>
        <v>0</v>
      </c>
      <c r="T296" s="33">
        <v>0</v>
      </c>
      <c r="U296" s="51" t="s">
        <v>31</v>
      </c>
      <c r="V296" s="166">
        <f t="shared" si="173"/>
        <v>0</v>
      </c>
      <c r="AA296" s="272"/>
    </row>
    <row r="297" spans="1:27" hidden="1" x14ac:dyDescent="0.2">
      <c r="A297" s="57"/>
      <c r="B297" s="58"/>
      <c r="C297" s="58"/>
      <c r="D297" s="58" t="s">
        <v>68</v>
      </c>
      <c r="E297" s="58" t="s">
        <v>384</v>
      </c>
      <c r="F297" s="173" t="s">
        <v>428</v>
      </c>
      <c r="G297" s="167">
        <v>0</v>
      </c>
      <c r="H297" s="167">
        <v>0</v>
      </c>
      <c r="I297" s="167">
        <v>0</v>
      </c>
      <c r="J297" s="167">
        <v>0</v>
      </c>
      <c r="K297" s="167">
        <v>0</v>
      </c>
      <c r="L297" s="167">
        <v>0</v>
      </c>
      <c r="M297" s="167">
        <v>0</v>
      </c>
      <c r="N297" s="167"/>
      <c r="O297" s="167"/>
      <c r="P297" s="167"/>
      <c r="Q297" s="167"/>
      <c r="R297" s="167"/>
      <c r="S297" s="167">
        <f t="shared" si="172"/>
        <v>0</v>
      </c>
      <c r="T297" s="33">
        <v>0</v>
      </c>
      <c r="U297" s="52" t="s">
        <v>31</v>
      </c>
      <c r="V297" s="166">
        <f t="shared" si="173"/>
        <v>0</v>
      </c>
      <c r="AA297" s="272"/>
    </row>
    <row r="298" spans="1:27" hidden="1" x14ac:dyDescent="0.2">
      <c r="A298" s="57"/>
      <c r="B298" s="58"/>
      <c r="C298" s="58"/>
      <c r="D298" s="58" t="s">
        <v>220</v>
      </c>
      <c r="E298" s="58" t="s">
        <v>386</v>
      </c>
      <c r="F298" s="173" t="s">
        <v>221</v>
      </c>
      <c r="G298" s="167">
        <v>0</v>
      </c>
      <c r="H298" s="167">
        <v>0</v>
      </c>
      <c r="I298" s="167">
        <v>0</v>
      </c>
      <c r="J298" s="167">
        <v>0</v>
      </c>
      <c r="K298" s="167">
        <v>0</v>
      </c>
      <c r="L298" s="167">
        <v>0</v>
      </c>
      <c r="M298" s="167">
        <v>0</v>
      </c>
      <c r="N298" s="167"/>
      <c r="O298" s="167"/>
      <c r="P298" s="167"/>
      <c r="Q298" s="167"/>
      <c r="R298" s="167"/>
      <c r="S298" s="167">
        <f t="shared" si="172"/>
        <v>0</v>
      </c>
      <c r="T298" s="33">
        <v>0</v>
      </c>
      <c r="U298" s="52" t="s">
        <v>31</v>
      </c>
      <c r="V298" s="166">
        <f t="shared" si="173"/>
        <v>0</v>
      </c>
      <c r="AA298" s="272"/>
    </row>
    <row r="299" spans="1:27" hidden="1" x14ac:dyDescent="0.2">
      <c r="A299" s="57" t="s">
        <v>59</v>
      </c>
      <c r="B299" s="58" t="s">
        <v>59</v>
      </c>
      <c r="C299" s="58" t="s">
        <v>59</v>
      </c>
      <c r="D299" s="58" t="s">
        <v>399</v>
      </c>
      <c r="E299" s="58" t="s">
        <v>391</v>
      </c>
      <c r="F299" s="173" t="s">
        <v>400</v>
      </c>
      <c r="G299" s="167">
        <v>0</v>
      </c>
      <c r="H299" s="167">
        <v>0</v>
      </c>
      <c r="I299" s="167">
        <v>0</v>
      </c>
      <c r="J299" s="167">
        <v>0</v>
      </c>
      <c r="K299" s="167">
        <v>0</v>
      </c>
      <c r="L299" s="167">
        <v>0</v>
      </c>
      <c r="M299" s="167">
        <v>0</v>
      </c>
      <c r="N299" s="167"/>
      <c r="O299" s="167"/>
      <c r="P299" s="167"/>
      <c r="Q299" s="167"/>
      <c r="R299" s="167"/>
      <c r="S299" s="167">
        <f>SUM(G299:R299)</f>
        <v>0</v>
      </c>
      <c r="T299" s="53">
        <v>0</v>
      </c>
      <c r="U299" s="51" t="s">
        <v>31</v>
      </c>
      <c r="V299" s="166">
        <f>+T299-S299</f>
        <v>0</v>
      </c>
      <c r="AA299" s="272"/>
    </row>
    <row r="300" spans="1:27" hidden="1" x14ac:dyDescent="0.2">
      <c r="A300" s="57"/>
      <c r="B300" s="58"/>
      <c r="C300" s="58"/>
      <c r="D300" s="58" t="s">
        <v>230</v>
      </c>
      <c r="E300" s="58" t="s">
        <v>387</v>
      </c>
      <c r="F300" s="173" t="s">
        <v>231</v>
      </c>
      <c r="G300" s="167">
        <v>0</v>
      </c>
      <c r="H300" s="167">
        <v>0</v>
      </c>
      <c r="I300" s="167">
        <v>0</v>
      </c>
      <c r="J300" s="167">
        <v>0</v>
      </c>
      <c r="K300" s="167">
        <v>0</v>
      </c>
      <c r="L300" s="167">
        <v>0</v>
      </c>
      <c r="M300" s="167">
        <v>0</v>
      </c>
      <c r="N300" s="167"/>
      <c r="O300" s="167"/>
      <c r="P300" s="167"/>
      <c r="Q300" s="167"/>
      <c r="R300" s="167"/>
      <c r="S300" s="167">
        <f t="shared" si="172"/>
        <v>0</v>
      </c>
      <c r="T300" s="33">
        <v>0</v>
      </c>
      <c r="U300" s="51" t="s">
        <v>31</v>
      </c>
      <c r="V300" s="166">
        <f t="shared" si="173"/>
        <v>0</v>
      </c>
      <c r="AA300" s="272"/>
    </row>
    <row r="301" spans="1:27" hidden="1" x14ac:dyDescent="0.2">
      <c r="A301" s="57" t="s">
        <v>59</v>
      </c>
      <c r="B301" s="58" t="s">
        <v>59</v>
      </c>
      <c r="C301" s="58" t="s">
        <v>59</v>
      </c>
      <c r="D301" s="58" t="s">
        <v>378</v>
      </c>
      <c r="E301" s="58" t="s">
        <v>380</v>
      </c>
      <c r="F301" s="173" t="s">
        <v>379</v>
      </c>
      <c r="G301" s="167">
        <v>0</v>
      </c>
      <c r="H301" s="167">
        <v>0</v>
      </c>
      <c r="I301" s="167">
        <v>0</v>
      </c>
      <c r="J301" s="167">
        <v>0</v>
      </c>
      <c r="K301" s="167">
        <v>0</v>
      </c>
      <c r="L301" s="167">
        <v>0</v>
      </c>
      <c r="M301" s="167">
        <v>0</v>
      </c>
      <c r="N301" s="167"/>
      <c r="O301" s="167"/>
      <c r="P301" s="167"/>
      <c r="Q301" s="167"/>
      <c r="R301" s="167"/>
      <c r="S301" s="167">
        <f>SUM(G301:R301)</f>
        <v>0</v>
      </c>
      <c r="T301" s="53">
        <v>0</v>
      </c>
      <c r="U301" s="51" t="s">
        <v>31</v>
      </c>
      <c r="V301" s="166">
        <f>+T301-S301</f>
        <v>0</v>
      </c>
      <c r="AA301" s="272"/>
    </row>
    <row r="302" spans="1:27" x14ac:dyDescent="0.2">
      <c r="A302" s="57"/>
      <c r="B302" s="58"/>
      <c r="C302" s="58"/>
      <c r="D302" s="58" t="s">
        <v>401</v>
      </c>
      <c r="E302" s="58" t="s">
        <v>391</v>
      </c>
      <c r="F302" s="173" t="s">
        <v>200</v>
      </c>
      <c r="G302" s="167">
        <v>0</v>
      </c>
      <c r="H302" s="167">
        <v>0</v>
      </c>
      <c r="I302" s="167">
        <v>0</v>
      </c>
      <c r="J302" s="167">
        <v>0</v>
      </c>
      <c r="K302" s="167">
        <v>0</v>
      </c>
      <c r="L302" s="167">
        <v>0</v>
      </c>
      <c r="M302" s="167">
        <v>4933741</v>
      </c>
      <c r="N302" s="167"/>
      <c r="O302" s="167"/>
      <c r="P302" s="167"/>
      <c r="Q302" s="167"/>
      <c r="R302" s="167"/>
      <c r="S302" s="167">
        <f>SUM(G302:R302)</f>
        <v>4933741</v>
      </c>
      <c r="T302" s="53">
        <v>120000000</v>
      </c>
      <c r="U302" s="51">
        <f t="shared" si="174"/>
        <v>4.1114508333333334E-2</v>
      </c>
      <c r="V302" s="166">
        <f>+T302-S302</f>
        <v>115066259</v>
      </c>
      <c r="AA302" s="272"/>
    </row>
    <row r="303" spans="1:27" hidden="1" x14ac:dyDescent="0.2">
      <c r="A303" s="57" t="s">
        <v>59</v>
      </c>
      <c r="B303" s="58" t="s">
        <v>59</v>
      </c>
      <c r="C303" s="58" t="s">
        <v>59</v>
      </c>
      <c r="D303" s="58" t="s">
        <v>235</v>
      </c>
      <c r="E303" s="58" t="s">
        <v>236</v>
      </c>
      <c r="F303" s="173" t="s">
        <v>237</v>
      </c>
      <c r="G303" s="167">
        <v>0</v>
      </c>
      <c r="H303" s="167">
        <v>0</v>
      </c>
      <c r="I303" s="167">
        <v>0</v>
      </c>
      <c r="J303" s="167">
        <v>0</v>
      </c>
      <c r="K303" s="167">
        <v>0</v>
      </c>
      <c r="L303" s="167">
        <v>0</v>
      </c>
      <c r="M303" s="167">
        <v>0</v>
      </c>
      <c r="N303" s="167"/>
      <c r="O303" s="167"/>
      <c r="P303" s="167"/>
      <c r="Q303" s="167"/>
      <c r="R303" s="167"/>
      <c r="S303" s="167">
        <f t="shared" si="172"/>
        <v>0</v>
      </c>
      <c r="T303" s="33">
        <v>0</v>
      </c>
      <c r="U303" s="51" t="s">
        <v>31</v>
      </c>
      <c r="V303" s="166">
        <f t="shared" si="173"/>
        <v>0</v>
      </c>
      <c r="AA303" s="272"/>
    </row>
    <row r="304" spans="1:27" x14ac:dyDescent="0.2">
      <c r="A304" s="57"/>
      <c r="B304" s="58"/>
      <c r="C304" s="58"/>
      <c r="D304" s="58" t="s">
        <v>224</v>
      </c>
      <c r="E304" s="58" t="s">
        <v>388</v>
      </c>
      <c r="F304" s="173" t="s">
        <v>249</v>
      </c>
      <c r="G304" s="167">
        <v>0</v>
      </c>
      <c r="H304" s="167">
        <v>0</v>
      </c>
      <c r="I304" s="167">
        <v>0</v>
      </c>
      <c r="J304" s="167">
        <v>25233992</v>
      </c>
      <c r="K304" s="167">
        <v>9657454</v>
      </c>
      <c r="L304" s="167">
        <v>10414016</v>
      </c>
      <c r="M304" s="167">
        <v>9345923</v>
      </c>
      <c r="N304" s="167"/>
      <c r="O304" s="167"/>
      <c r="P304" s="167"/>
      <c r="Q304" s="167"/>
      <c r="R304" s="167"/>
      <c r="S304" s="167">
        <f t="shared" si="172"/>
        <v>54651385</v>
      </c>
      <c r="T304" s="63">
        <v>93049000</v>
      </c>
      <c r="U304" s="51">
        <f t="shared" si="174"/>
        <v>0.58733984244860238</v>
      </c>
      <c r="V304" s="166">
        <f t="shared" si="173"/>
        <v>38397615</v>
      </c>
      <c r="AA304" s="272"/>
    </row>
    <row r="305" spans="1:27" hidden="1" x14ac:dyDescent="0.2">
      <c r="A305" s="57"/>
      <c r="B305" s="58"/>
      <c r="C305" s="58"/>
      <c r="D305" s="58" t="s">
        <v>88</v>
      </c>
      <c r="E305" s="58" t="s">
        <v>389</v>
      </c>
      <c r="F305" s="173" t="s">
        <v>352</v>
      </c>
      <c r="G305" s="167">
        <v>0</v>
      </c>
      <c r="H305" s="167">
        <v>0</v>
      </c>
      <c r="I305" s="167">
        <v>0</v>
      </c>
      <c r="J305" s="167">
        <v>0</v>
      </c>
      <c r="K305" s="167">
        <v>0</v>
      </c>
      <c r="L305" s="167">
        <v>0</v>
      </c>
      <c r="M305" s="167">
        <v>0</v>
      </c>
      <c r="N305" s="167"/>
      <c r="O305" s="167"/>
      <c r="P305" s="167"/>
      <c r="Q305" s="167"/>
      <c r="R305" s="167"/>
      <c r="S305" s="167">
        <f t="shared" si="172"/>
        <v>0</v>
      </c>
      <c r="T305" s="53">
        <v>0</v>
      </c>
      <c r="U305" s="51" t="s">
        <v>31</v>
      </c>
      <c r="V305" s="166">
        <f t="shared" si="173"/>
        <v>0</v>
      </c>
      <c r="AA305" s="272"/>
    </row>
    <row r="306" spans="1:27" hidden="1" x14ac:dyDescent="0.2">
      <c r="A306" s="57" t="s">
        <v>59</v>
      </c>
      <c r="B306" s="58" t="s">
        <v>59</v>
      </c>
      <c r="C306" s="58" t="s">
        <v>59</v>
      </c>
      <c r="D306" s="58" t="s">
        <v>357</v>
      </c>
      <c r="E306" s="58" t="s">
        <v>390</v>
      </c>
      <c r="F306" s="173" t="s">
        <v>358</v>
      </c>
      <c r="G306" s="167">
        <v>0</v>
      </c>
      <c r="H306" s="167">
        <v>0</v>
      </c>
      <c r="I306" s="167">
        <v>0</v>
      </c>
      <c r="J306" s="167">
        <v>0</v>
      </c>
      <c r="K306" s="167">
        <v>0</v>
      </c>
      <c r="L306" s="167">
        <v>0</v>
      </c>
      <c r="M306" s="167">
        <v>0</v>
      </c>
      <c r="N306" s="167"/>
      <c r="O306" s="167"/>
      <c r="P306" s="167"/>
      <c r="Q306" s="167"/>
      <c r="R306" s="167"/>
      <c r="S306" s="167">
        <f t="shared" si="172"/>
        <v>0</v>
      </c>
      <c r="T306" s="53">
        <v>0</v>
      </c>
      <c r="U306" s="51" t="s">
        <v>31</v>
      </c>
      <c r="V306" s="166">
        <f t="shared" si="173"/>
        <v>0</v>
      </c>
      <c r="AA306" s="272"/>
    </row>
    <row r="307" spans="1:27" hidden="1" x14ac:dyDescent="0.2">
      <c r="A307" s="57" t="s">
        <v>59</v>
      </c>
      <c r="B307" s="58" t="s">
        <v>59</v>
      </c>
      <c r="C307" s="58" t="s">
        <v>59</v>
      </c>
      <c r="D307" s="58" t="s">
        <v>89</v>
      </c>
      <c r="E307" s="58" t="s">
        <v>240</v>
      </c>
      <c r="F307" s="173" t="s">
        <v>241</v>
      </c>
      <c r="G307" s="167">
        <v>0</v>
      </c>
      <c r="H307" s="167">
        <v>0</v>
      </c>
      <c r="I307" s="167">
        <v>0</v>
      </c>
      <c r="J307" s="167">
        <v>0</v>
      </c>
      <c r="K307" s="167">
        <v>0</v>
      </c>
      <c r="L307" s="167">
        <v>0</v>
      </c>
      <c r="M307" s="167">
        <v>0</v>
      </c>
      <c r="N307" s="167"/>
      <c r="O307" s="167"/>
      <c r="P307" s="167"/>
      <c r="Q307" s="167"/>
      <c r="R307" s="167"/>
      <c r="S307" s="167">
        <f t="shared" si="172"/>
        <v>0</v>
      </c>
      <c r="T307" s="53">
        <v>0</v>
      </c>
      <c r="U307" s="51" t="s">
        <v>31</v>
      </c>
      <c r="V307" s="166">
        <f t="shared" si="173"/>
        <v>0</v>
      </c>
      <c r="AA307" s="272"/>
    </row>
    <row r="308" spans="1:27" x14ac:dyDescent="0.2">
      <c r="A308" s="57"/>
      <c r="B308" s="58"/>
      <c r="C308" s="58"/>
      <c r="D308" s="58" t="s">
        <v>423</v>
      </c>
      <c r="E308" s="58" t="s">
        <v>380</v>
      </c>
      <c r="F308" s="173" t="s">
        <v>422</v>
      </c>
      <c r="G308" s="167">
        <v>0</v>
      </c>
      <c r="H308" s="167">
        <v>0</v>
      </c>
      <c r="I308" s="167">
        <v>0</v>
      </c>
      <c r="J308" s="167">
        <v>0</v>
      </c>
      <c r="K308" s="167">
        <v>0</v>
      </c>
      <c r="L308" s="167">
        <v>0</v>
      </c>
      <c r="M308" s="167">
        <v>0</v>
      </c>
      <c r="N308" s="167"/>
      <c r="O308" s="167"/>
      <c r="P308" s="167"/>
      <c r="Q308" s="167"/>
      <c r="R308" s="167"/>
      <c r="S308" s="167">
        <f t="shared" si="172"/>
        <v>0</v>
      </c>
      <c r="T308" s="53">
        <v>42081000</v>
      </c>
      <c r="U308" s="51">
        <f t="shared" si="174"/>
        <v>0</v>
      </c>
      <c r="V308" s="166">
        <f t="shared" si="173"/>
        <v>42081000</v>
      </c>
      <c r="AA308" s="272"/>
    </row>
    <row r="309" spans="1:27" hidden="1" x14ac:dyDescent="0.2">
      <c r="A309" s="57" t="s">
        <v>59</v>
      </c>
      <c r="B309" s="58" t="s">
        <v>59</v>
      </c>
      <c r="C309" s="58" t="s">
        <v>59</v>
      </c>
      <c r="D309" s="58" t="s">
        <v>402</v>
      </c>
      <c r="E309" s="58"/>
      <c r="F309" s="173" t="s">
        <v>403</v>
      </c>
      <c r="G309" s="167">
        <v>0</v>
      </c>
      <c r="H309" s="167">
        <v>0</v>
      </c>
      <c r="I309" s="167">
        <v>0</v>
      </c>
      <c r="J309" s="167">
        <v>0</v>
      </c>
      <c r="K309" s="167">
        <v>0</v>
      </c>
      <c r="L309" s="167">
        <v>0</v>
      </c>
      <c r="M309" s="167">
        <v>0</v>
      </c>
      <c r="N309" s="167"/>
      <c r="O309" s="167"/>
      <c r="P309" s="167"/>
      <c r="Q309" s="167"/>
      <c r="R309" s="167"/>
      <c r="S309" s="167">
        <f>SUM(G309:R309)</f>
        <v>0</v>
      </c>
      <c r="T309" s="53">
        <v>0</v>
      </c>
      <c r="U309" s="51" t="s">
        <v>31</v>
      </c>
      <c r="V309" s="166">
        <f>+T309-S309</f>
        <v>0</v>
      </c>
      <c r="AA309" s="272"/>
    </row>
    <row r="310" spans="1:27" x14ac:dyDescent="0.2">
      <c r="A310" s="57"/>
      <c r="B310" s="58"/>
      <c r="C310" s="58"/>
      <c r="D310" s="58" t="s">
        <v>463</v>
      </c>
      <c r="E310" s="58"/>
      <c r="F310" s="173" t="s">
        <v>464</v>
      </c>
      <c r="G310" s="167">
        <v>0</v>
      </c>
      <c r="H310" s="167">
        <v>0</v>
      </c>
      <c r="I310" s="167">
        <v>0</v>
      </c>
      <c r="J310" s="167">
        <v>0</v>
      </c>
      <c r="K310" s="167">
        <v>0</v>
      </c>
      <c r="L310" s="167">
        <v>0</v>
      </c>
      <c r="M310" s="167">
        <v>2873044</v>
      </c>
      <c r="N310" s="167"/>
      <c r="O310" s="167"/>
      <c r="P310" s="167"/>
      <c r="Q310" s="167"/>
      <c r="R310" s="167"/>
      <c r="S310" s="167">
        <f>SUM(G310:R310)</f>
        <v>2873044</v>
      </c>
      <c r="T310" s="53">
        <v>18134000</v>
      </c>
      <c r="U310" s="51">
        <f t="shared" si="174"/>
        <v>0.15843410168743796</v>
      </c>
      <c r="V310" s="166">
        <f>+T310-S310</f>
        <v>15260956</v>
      </c>
      <c r="AA310" s="272"/>
    </row>
    <row r="311" spans="1:27" ht="17.25" customHeight="1" x14ac:dyDescent="0.2">
      <c r="A311" s="233">
        <v>31</v>
      </c>
      <c r="B311" s="243" t="s">
        <v>34</v>
      </c>
      <c r="C311" s="244" t="s">
        <v>63</v>
      </c>
      <c r="D311" s="244" t="s">
        <v>59</v>
      </c>
      <c r="E311" s="244"/>
      <c r="F311" s="236" t="s">
        <v>190</v>
      </c>
      <c r="G311" s="236">
        <f t="shared" ref="G311:N311" si="175">SUM(G312:G312)</f>
        <v>0</v>
      </c>
      <c r="H311" s="236">
        <f t="shared" si="175"/>
        <v>0</v>
      </c>
      <c r="I311" s="236">
        <f t="shared" si="175"/>
        <v>0</v>
      </c>
      <c r="J311" s="236">
        <f t="shared" si="175"/>
        <v>0</v>
      </c>
      <c r="K311" s="236">
        <f t="shared" si="175"/>
        <v>0</v>
      </c>
      <c r="L311" s="236">
        <f t="shared" si="175"/>
        <v>0</v>
      </c>
      <c r="M311" s="236">
        <f t="shared" si="175"/>
        <v>0</v>
      </c>
      <c r="N311" s="236">
        <f t="shared" si="175"/>
        <v>0</v>
      </c>
      <c r="O311" s="236"/>
      <c r="P311" s="236">
        <f>SUM(P312:P312)</f>
        <v>0</v>
      </c>
      <c r="Q311" s="236">
        <f>SUM(Q312:Q312)</f>
        <v>0</v>
      </c>
      <c r="R311" s="236">
        <f>SUM(R312:R312)</f>
        <v>0</v>
      </c>
      <c r="S311" s="236">
        <f>SUM(S312:S312)</f>
        <v>0</v>
      </c>
      <c r="T311" s="240">
        <f>SUM(T312:T312)</f>
        <v>0</v>
      </c>
      <c r="U311" s="238" t="s">
        <v>31</v>
      </c>
      <c r="V311" s="242">
        <f>SUM(V312:V312)</f>
        <v>0</v>
      </c>
      <c r="AA311" s="272"/>
    </row>
    <row r="312" spans="1:27" x14ac:dyDescent="0.2">
      <c r="A312" s="57" t="s">
        <v>59</v>
      </c>
      <c r="B312" s="58" t="s">
        <v>59</v>
      </c>
      <c r="C312" s="58" t="s">
        <v>59</v>
      </c>
      <c r="D312" s="58" t="s">
        <v>372</v>
      </c>
      <c r="E312" s="58" t="s">
        <v>392</v>
      </c>
      <c r="F312" s="173" t="s">
        <v>373</v>
      </c>
      <c r="G312" s="167">
        <v>0</v>
      </c>
      <c r="H312" s="167">
        <v>0</v>
      </c>
      <c r="I312" s="167">
        <v>0</v>
      </c>
      <c r="J312" s="167">
        <v>0</v>
      </c>
      <c r="K312" s="167">
        <v>0</v>
      </c>
      <c r="L312" s="167">
        <v>0</v>
      </c>
      <c r="M312" s="167">
        <v>0</v>
      </c>
      <c r="N312" s="167"/>
      <c r="O312" s="167"/>
      <c r="P312" s="167"/>
      <c r="Q312" s="167"/>
      <c r="R312" s="167"/>
      <c r="S312" s="167">
        <f t="shared" ref="S312" si="176">SUM(G312:R312)</f>
        <v>0</v>
      </c>
      <c r="T312" s="71">
        <v>0</v>
      </c>
      <c r="U312" s="51" t="s">
        <v>31</v>
      </c>
      <c r="V312" s="166">
        <f t="shared" ref="V312" si="177">+T312-S312</f>
        <v>0</v>
      </c>
      <c r="AA312" s="272"/>
    </row>
    <row r="313" spans="1:27" ht="18" customHeight="1" x14ac:dyDescent="0.2">
      <c r="A313" s="233">
        <v>31</v>
      </c>
      <c r="B313" s="243" t="s">
        <v>34</v>
      </c>
      <c r="C313" s="244" t="s">
        <v>64</v>
      </c>
      <c r="D313" s="244" t="s">
        <v>59</v>
      </c>
      <c r="E313" s="244"/>
      <c r="F313" s="236" t="s">
        <v>250</v>
      </c>
      <c r="G313" s="236">
        <f t="shared" ref="G313:R313" si="178">SUM(G315:G328)</f>
        <v>0</v>
      </c>
      <c r="H313" s="236">
        <f t="shared" si="178"/>
        <v>54458120</v>
      </c>
      <c r="I313" s="236">
        <f t="shared" si="178"/>
        <v>137776016</v>
      </c>
      <c r="J313" s="236">
        <f t="shared" si="178"/>
        <v>193892657</v>
      </c>
      <c r="K313" s="236">
        <f t="shared" si="178"/>
        <v>223882721</v>
      </c>
      <c r="L313" s="236">
        <f t="shared" si="178"/>
        <v>47315734</v>
      </c>
      <c r="M313" s="236">
        <f t="shared" si="178"/>
        <v>0</v>
      </c>
      <c r="N313" s="236">
        <f t="shared" si="178"/>
        <v>0</v>
      </c>
      <c r="O313" s="236">
        <f t="shared" si="178"/>
        <v>0</v>
      </c>
      <c r="P313" s="236">
        <f t="shared" si="178"/>
        <v>0</v>
      </c>
      <c r="Q313" s="236">
        <f t="shared" si="178"/>
        <v>0</v>
      </c>
      <c r="R313" s="236">
        <f t="shared" si="178"/>
        <v>0</v>
      </c>
      <c r="S313" s="236">
        <f>SUM(S315:S328)</f>
        <v>657325248</v>
      </c>
      <c r="T313" s="240">
        <f>T315+T316+T323+T324+T325+T328+T321+T329+T314</f>
        <v>4770420000</v>
      </c>
      <c r="U313" s="238">
        <f t="shared" ref="U313:U325" si="179">+S313/T313</f>
        <v>0.13779190259977109</v>
      </c>
      <c r="V313" s="242">
        <f>SUM(V314:V329)</f>
        <v>4113094752</v>
      </c>
      <c r="AA313" s="272"/>
    </row>
    <row r="314" spans="1:27" x14ac:dyDescent="0.2">
      <c r="A314" s="78"/>
      <c r="B314" s="79"/>
      <c r="C314" s="79"/>
      <c r="D314" s="58" t="s">
        <v>32</v>
      </c>
      <c r="E314" s="58" t="s">
        <v>382</v>
      </c>
      <c r="F314" s="173" t="s">
        <v>370</v>
      </c>
      <c r="G314" s="178">
        <v>0</v>
      </c>
      <c r="H314" s="178">
        <v>0</v>
      </c>
      <c r="I314" s="178">
        <v>0</v>
      </c>
      <c r="J314" s="178">
        <v>0</v>
      </c>
      <c r="K314" s="178">
        <v>0</v>
      </c>
      <c r="L314" s="178">
        <v>0</v>
      </c>
      <c r="M314" s="178">
        <v>0</v>
      </c>
      <c r="N314" s="178"/>
      <c r="O314" s="178"/>
      <c r="P314" s="178"/>
      <c r="Q314" s="167"/>
      <c r="R314" s="167"/>
      <c r="S314" s="167">
        <f>SUM(G314:R314)</f>
        <v>0</v>
      </c>
      <c r="T314" s="53">
        <v>300000000</v>
      </c>
      <c r="U314" s="51">
        <f t="shared" si="179"/>
        <v>0</v>
      </c>
      <c r="V314" s="182">
        <f>+T314-S314</f>
        <v>300000000</v>
      </c>
      <c r="AA314" s="272"/>
    </row>
    <row r="315" spans="1:27" x14ac:dyDescent="0.2">
      <c r="A315" s="78"/>
      <c r="B315" s="79"/>
      <c r="C315" s="79"/>
      <c r="D315" s="79" t="s">
        <v>75</v>
      </c>
      <c r="E315" s="79" t="s">
        <v>381</v>
      </c>
      <c r="F315" s="178" t="s">
        <v>377</v>
      </c>
      <c r="G315" s="178">
        <v>0</v>
      </c>
      <c r="H315" s="178">
        <v>54458120</v>
      </c>
      <c r="I315" s="178">
        <v>39887865</v>
      </c>
      <c r="J315" s="178">
        <v>53884391</v>
      </c>
      <c r="K315" s="178">
        <v>69705609</v>
      </c>
      <c r="L315" s="178">
        <v>47315734</v>
      </c>
      <c r="M315" s="178">
        <v>0</v>
      </c>
      <c r="N315" s="178"/>
      <c r="O315" s="178"/>
      <c r="P315" s="178"/>
      <c r="Q315" s="167"/>
      <c r="R315" s="167"/>
      <c r="S315" s="167">
        <f>SUM(G315:R315)</f>
        <v>265251719</v>
      </c>
      <c r="T315" s="53">
        <v>850000000</v>
      </c>
      <c r="U315" s="51">
        <f t="shared" si="179"/>
        <v>0.31206084588235294</v>
      </c>
      <c r="V315" s="182">
        <f>+T315-S315</f>
        <v>584748281</v>
      </c>
      <c r="AA315" s="272"/>
    </row>
    <row r="316" spans="1:27" hidden="1" x14ac:dyDescent="0.2">
      <c r="A316" s="57" t="s">
        <v>59</v>
      </c>
      <c r="B316" s="58" t="s">
        <v>59</v>
      </c>
      <c r="C316" s="58" t="s">
        <v>59</v>
      </c>
      <c r="D316" s="58" t="s">
        <v>121</v>
      </c>
      <c r="E316" s="58" t="s">
        <v>384</v>
      </c>
      <c r="F316" s="173" t="s">
        <v>248</v>
      </c>
      <c r="G316" s="167">
        <v>0</v>
      </c>
      <c r="H316" s="167">
        <v>0</v>
      </c>
      <c r="I316" s="167">
        <v>0</v>
      </c>
      <c r="J316" s="167">
        <v>0</v>
      </c>
      <c r="K316" s="167">
        <v>0</v>
      </c>
      <c r="L316" s="167">
        <v>0</v>
      </c>
      <c r="M316" s="167">
        <v>0</v>
      </c>
      <c r="N316" s="167"/>
      <c r="O316" s="167"/>
      <c r="P316" s="167"/>
      <c r="Q316" s="167"/>
      <c r="R316" s="167"/>
      <c r="S316" s="167">
        <f>SUM(G316:R316)</f>
        <v>0</v>
      </c>
      <c r="T316" s="53">
        <v>0</v>
      </c>
      <c r="U316" s="52" t="s">
        <v>31</v>
      </c>
      <c r="V316" s="166">
        <f>+T316-S316</f>
        <v>0</v>
      </c>
      <c r="AA316" s="272"/>
    </row>
    <row r="317" spans="1:27" hidden="1" x14ac:dyDescent="0.2">
      <c r="A317" s="57"/>
      <c r="B317" s="58"/>
      <c r="C317" s="58"/>
      <c r="D317" s="58" t="s">
        <v>204</v>
      </c>
      <c r="E317" s="58" t="s">
        <v>226</v>
      </c>
      <c r="F317" s="173" t="s">
        <v>227</v>
      </c>
      <c r="G317" s="167">
        <v>0</v>
      </c>
      <c r="H317" s="167">
        <v>0</v>
      </c>
      <c r="I317" s="167">
        <v>0</v>
      </c>
      <c r="J317" s="167">
        <v>0</v>
      </c>
      <c r="K317" s="167">
        <v>0</v>
      </c>
      <c r="L317" s="167">
        <v>0</v>
      </c>
      <c r="M317" s="167">
        <v>0</v>
      </c>
      <c r="N317" s="167"/>
      <c r="O317" s="167"/>
      <c r="P317" s="167"/>
      <c r="Q317" s="178"/>
      <c r="R317" s="178"/>
      <c r="S317" s="178">
        <f t="shared" ref="S317:S320" si="180">SUM(G317:R317)</f>
        <v>0</v>
      </c>
      <c r="T317" s="71">
        <v>0</v>
      </c>
      <c r="U317" s="51" t="s">
        <v>31</v>
      </c>
      <c r="V317" s="166">
        <f t="shared" ref="V317:V320" si="181">+T317-S317</f>
        <v>0</v>
      </c>
      <c r="AA317" s="272"/>
    </row>
    <row r="318" spans="1:27" ht="14.25" hidden="1" customHeight="1" x14ac:dyDescent="0.2">
      <c r="A318" s="57" t="s">
        <v>59</v>
      </c>
      <c r="B318" s="58" t="s">
        <v>59</v>
      </c>
      <c r="C318" s="58" t="s">
        <v>59</v>
      </c>
      <c r="D318" s="4" t="s">
        <v>228</v>
      </c>
      <c r="E318" s="4" t="s">
        <v>229</v>
      </c>
      <c r="F318" s="165" t="s">
        <v>374</v>
      </c>
      <c r="G318" s="167">
        <v>0</v>
      </c>
      <c r="H318" s="167">
        <v>0</v>
      </c>
      <c r="I318" s="167">
        <v>0</v>
      </c>
      <c r="J318" s="167">
        <v>0</v>
      </c>
      <c r="K318" s="167">
        <v>0</v>
      </c>
      <c r="L318" s="167">
        <v>0</v>
      </c>
      <c r="M318" s="167">
        <v>0</v>
      </c>
      <c r="N318" s="167"/>
      <c r="O318" s="167"/>
      <c r="P318" s="167"/>
      <c r="Q318" s="167"/>
      <c r="R318" s="167"/>
      <c r="S318" s="167">
        <f t="shared" si="180"/>
        <v>0</v>
      </c>
      <c r="T318" s="33">
        <v>0</v>
      </c>
      <c r="U318" s="51" t="s">
        <v>31</v>
      </c>
      <c r="V318" s="166">
        <f t="shared" si="181"/>
        <v>0</v>
      </c>
      <c r="AA318" s="272"/>
    </row>
    <row r="319" spans="1:27" hidden="1" x14ac:dyDescent="0.2">
      <c r="A319" s="57" t="s">
        <v>59</v>
      </c>
      <c r="B319" s="58" t="s">
        <v>59</v>
      </c>
      <c r="C319" s="58" t="s">
        <v>59</v>
      </c>
      <c r="D319" s="58" t="s">
        <v>311</v>
      </c>
      <c r="E319" s="58" t="s">
        <v>385</v>
      </c>
      <c r="F319" s="173" t="s">
        <v>306</v>
      </c>
      <c r="G319" s="167">
        <v>0</v>
      </c>
      <c r="H319" s="167">
        <v>0</v>
      </c>
      <c r="I319" s="167">
        <v>0</v>
      </c>
      <c r="J319" s="167">
        <v>0</v>
      </c>
      <c r="K319" s="167">
        <v>0</v>
      </c>
      <c r="L319" s="167">
        <v>0</v>
      </c>
      <c r="M319" s="167">
        <v>0</v>
      </c>
      <c r="N319" s="167"/>
      <c r="O319" s="167"/>
      <c r="P319" s="167"/>
      <c r="Q319" s="167"/>
      <c r="R319" s="167"/>
      <c r="S319" s="167">
        <f t="shared" si="180"/>
        <v>0</v>
      </c>
      <c r="T319" s="33">
        <v>0</v>
      </c>
      <c r="U319" s="51" t="s">
        <v>31</v>
      </c>
      <c r="V319" s="166">
        <f t="shared" si="181"/>
        <v>0</v>
      </c>
      <c r="AA319" s="272"/>
    </row>
    <row r="320" spans="1:27" hidden="1" x14ac:dyDescent="0.2">
      <c r="A320" s="57"/>
      <c r="B320" s="58"/>
      <c r="C320" s="58"/>
      <c r="D320" s="58" t="s">
        <v>204</v>
      </c>
      <c r="E320" s="173"/>
      <c r="F320" s="167" t="s">
        <v>371</v>
      </c>
      <c r="G320" s="167">
        <v>0</v>
      </c>
      <c r="H320" s="167">
        <v>0</v>
      </c>
      <c r="I320" s="167">
        <v>0</v>
      </c>
      <c r="J320" s="167">
        <v>0</v>
      </c>
      <c r="K320" s="167">
        <v>0</v>
      </c>
      <c r="L320" s="167">
        <v>0</v>
      </c>
      <c r="M320" s="167">
        <v>0</v>
      </c>
      <c r="N320" s="167"/>
      <c r="O320" s="167"/>
      <c r="P320" s="167"/>
      <c r="Q320" s="167"/>
      <c r="R320" s="167"/>
      <c r="S320" s="167">
        <f t="shared" si="180"/>
        <v>0</v>
      </c>
      <c r="T320" s="33">
        <v>0</v>
      </c>
      <c r="U320" s="51" t="s">
        <v>31</v>
      </c>
      <c r="V320" s="166">
        <f t="shared" si="181"/>
        <v>0</v>
      </c>
      <c r="AA320" s="272"/>
    </row>
    <row r="321" spans="1:27" hidden="1" x14ac:dyDescent="0.2">
      <c r="A321" s="57" t="s">
        <v>59</v>
      </c>
      <c r="B321" s="58" t="s">
        <v>59</v>
      </c>
      <c r="C321" s="58" t="s">
        <v>59</v>
      </c>
      <c r="D321" s="58" t="s">
        <v>220</v>
      </c>
      <c r="E321" s="58" t="s">
        <v>386</v>
      </c>
      <c r="F321" s="173" t="s">
        <v>221</v>
      </c>
      <c r="G321" s="167">
        <v>0</v>
      </c>
      <c r="H321" s="71">
        <v>0</v>
      </c>
      <c r="I321" s="167">
        <v>0</v>
      </c>
      <c r="J321" s="167">
        <v>0</v>
      </c>
      <c r="K321" s="167">
        <v>0</v>
      </c>
      <c r="L321" s="167">
        <v>0</v>
      </c>
      <c r="M321" s="167">
        <v>0</v>
      </c>
      <c r="N321" s="167"/>
      <c r="O321" s="167"/>
      <c r="P321" s="167"/>
      <c r="Q321" s="167"/>
      <c r="R321" s="167"/>
      <c r="S321" s="167">
        <f t="shared" ref="S321:S327" si="182">SUM(G321:R321)</f>
        <v>0</v>
      </c>
      <c r="T321" s="33">
        <v>0</v>
      </c>
      <c r="U321" s="52" t="s">
        <v>31</v>
      </c>
      <c r="V321" s="166">
        <f t="shared" ref="V321:V327" si="183">+T321-S321</f>
        <v>0</v>
      </c>
      <c r="AA321" s="272"/>
    </row>
    <row r="322" spans="1:27" hidden="1" x14ac:dyDescent="0.2">
      <c r="A322" s="57"/>
      <c r="B322" s="58"/>
      <c r="C322" s="58"/>
      <c r="D322" s="58" t="s">
        <v>230</v>
      </c>
      <c r="E322" s="58"/>
      <c r="F322" s="173" t="s">
        <v>404</v>
      </c>
      <c r="G322" s="167">
        <v>0</v>
      </c>
      <c r="H322" s="167">
        <v>0</v>
      </c>
      <c r="I322" s="167">
        <v>0</v>
      </c>
      <c r="J322" s="167">
        <v>0</v>
      </c>
      <c r="K322" s="167">
        <v>0</v>
      </c>
      <c r="L322" s="167">
        <v>0</v>
      </c>
      <c r="M322" s="167">
        <v>0</v>
      </c>
      <c r="N322" s="167"/>
      <c r="O322" s="167"/>
      <c r="P322" s="167"/>
      <c r="Q322" s="167"/>
      <c r="R322" s="167"/>
      <c r="S322" s="167">
        <f t="shared" si="182"/>
        <v>0</v>
      </c>
      <c r="T322" s="63">
        <v>0</v>
      </c>
      <c r="U322" s="51" t="s">
        <v>31</v>
      </c>
      <c r="V322" s="166">
        <f t="shared" si="183"/>
        <v>0</v>
      </c>
      <c r="AA322" s="272"/>
    </row>
    <row r="323" spans="1:27" hidden="1" x14ac:dyDescent="0.2">
      <c r="A323" s="57"/>
      <c r="B323" s="58"/>
      <c r="C323" s="58"/>
      <c r="D323" s="58" t="s">
        <v>220</v>
      </c>
      <c r="E323" s="58" t="s">
        <v>386</v>
      </c>
      <c r="F323" s="173" t="s">
        <v>221</v>
      </c>
      <c r="G323" s="167">
        <v>0</v>
      </c>
      <c r="H323" s="167">
        <v>0</v>
      </c>
      <c r="I323" s="167">
        <v>0</v>
      </c>
      <c r="J323" s="167">
        <v>0</v>
      </c>
      <c r="K323" s="167">
        <v>0</v>
      </c>
      <c r="L323" s="167">
        <v>0</v>
      </c>
      <c r="M323" s="167">
        <v>0</v>
      </c>
      <c r="N323" s="167"/>
      <c r="O323" s="167"/>
      <c r="P323" s="167"/>
      <c r="Q323" s="167"/>
      <c r="R323" s="167"/>
      <c r="S323" s="167">
        <f t="shared" si="182"/>
        <v>0</v>
      </c>
      <c r="T323" s="63">
        <v>0</v>
      </c>
      <c r="U323" s="51" t="s">
        <v>31</v>
      </c>
      <c r="V323" s="166">
        <f>+T323-S323</f>
        <v>0</v>
      </c>
      <c r="AA323" s="272"/>
    </row>
    <row r="324" spans="1:27" x14ac:dyDescent="0.2">
      <c r="A324" s="57"/>
      <c r="B324" s="58"/>
      <c r="C324" s="58"/>
      <c r="D324" s="58" t="s">
        <v>401</v>
      </c>
      <c r="E324" s="58"/>
      <c r="F324" s="173" t="s">
        <v>425</v>
      </c>
      <c r="G324" s="167">
        <v>0</v>
      </c>
      <c r="H324" s="167">
        <v>0</v>
      </c>
      <c r="I324" s="167">
        <v>0</v>
      </c>
      <c r="J324" s="167">
        <v>0</v>
      </c>
      <c r="K324" s="167">
        <v>0</v>
      </c>
      <c r="L324" s="167">
        <v>0</v>
      </c>
      <c r="M324" s="167">
        <v>0</v>
      </c>
      <c r="N324" s="167"/>
      <c r="O324" s="167"/>
      <c r="P324" s="167"/>
      <c r="Q324" s="167"/>
      <c r="R324" s="167"/>
      <c r="S324" s="167">
        <f t="shared" si="182"/>
        <v>0</v>
      </c>
      <c r="T324" s="63">
        <v>533990000</v>
      </c>
      <c r="U324" s="51">
        <f t="shared" si="179"/>
        <v>0</v>
      </c>
      <c r="V324" s="166">
        <f>+T324-S324</f>
        <v>533990000</v>
      </c>
      <c r="AA324" s="272"/>
    </row>
    <row r="325" spans="1:27" ht="14.25" customHeight="1" x14ac:dyDescent="0.2">
      <c r="A325" s="57"/>
      <c r="B325" s="58"/>
      <c r="C325" s="58"/>
      <c r="D325" s="58" t="s">
        <v>224</v>
      </c>
      <c r="E325" s="58" t="s">
        <v>388</v>
      </c>
      <c r="F325" s="173" t="s">
        <v>249</v>
      </c>
      <c r="G325" s="167">
        <v>0</v>
      </c>
      <c r="H325" s="167">
        <v>0</v>
      </c>
      <c r="I325" s="167">
        <v>97888151</v>
      </c>
      <c r="J325" s="167">
        <v>140008266</v>
      </c>
      <c r="K325" s="167">
        <v>154177112</v>
      </c>
      <c r="L325" s="167">
        <v>0</v>
      </c>
      <c r="M325" s="167">
        <v>0</v>
      </c>
      <c r="N325" s="167"/>
      <c r="O325" s="167"/>
      <c r="P325" s="167"/>
      <c r="Q325" s="167"/>
      <c r="R325" s="167"/>
      <c r="S325" s="167">
        <f t="shared" si="182"/>
        <v>392073529</v>
      </c>
      <c r="T325" s="63">
        <v>2936430000</v>
      </c>
      <c r="U325" s="51">
        <f t="shared" si="179"/>
        <v>0.1335204752028824</v>
      </c>
      <c r="V325" s="166">
        <f t="shared" si="183"/>
        <v>2544356471</v>
      </c>
      <c r="AA325" s="272"/>
    </row>
    <row r="326" spans="1:27" hidden="1" x14ac:dyDescent="0.2">
      <c r="A326" s="57"/>
      <c r="B326" s="58"/>
      <c r="C326" s="58"/>
      <c r="D326" s="58" t="s">
        <v>357</v>
      </c>
      <c r="E326" s="58" t="s">
        <v>390</v>
      </c>
      <c r="F326" s="173" t="s">
        <v>359</v>
      </c>
      <c r="G326" s="167">
        <v>0</v>
      </c>
      <c r="H326" s="167">
        <v>0</v>
      </c>
      <c r="I326" s="167">
        <v>0</v>
      </c>
      <c r="J326" s="167">
        <v>0</v>
      </c>
      <c r="K326" s="167">
        <v>0</v>
      </c>
      <c r="L326" s="167">
        <v>0</v>
      </c>
      <c r="M326" s="167">
        <v>0</v>
      </c>
      <c r="N326" s="167"/>
      <c r="O326" s="167"/>
      <c r="P326" s="167"/>
      <c r="Q326" s="167"/>
      <c r="R326" s="167"/>
      <c r="S326" s="167">
        <f t="shared" si="182"/>
        <v>0</v>
      </c>
      <c r="T326" s="63">
        <v>0</v>
      </c>
      <c r="U326" s="51" t="s">
        <v>31</v>
      </c>
      <c r="V326" s="166">
        <f t="shared" si="183"/>
        <v>0</v>
      </c>
      <c r="AA326" s="272"/>
    </row>
    <row r="327" spans="1:27" ht="14.25" hidden="1" customHeight="1" x14ac:dyDescent="0.2">
      <c r="A327" s="57"/>
      <c r="B327" s="58"/>
      <c r="C327" s="58"/>
      <c r="D327" s="58" t="s">
        <v>89</v>
      </c>
      <c r="E327" s="58" t="s">
        <v>390</v>
      </c>
      <c r="F327" s="173" t="s">
        <v>241</v>
      </c>
      <c r="G327" s="167">
        <v>0</v>
      </c>
      <c r="H327" s="167">
        <v>0</v>
      </c>
      <c r="I327" s="167">
        <v>0</v>
      </c>
      <c r="J327" s="167">
        <v>0</v>
      </c>
      <c r="K327" s="167">
        <v>0</v>
      </c>
      <c r="L327" s="167">
        <v>0</v>
      </c>
      <c r="M327" s="167">
        <v>0</v>
      </c>
      <c r="N327" s="167"/>
      <c r="O327" s="167"/>
      <c r="P327" s="167"/>
      <c r="Q327" s="167"/>
      <c r="R327" s="167"/>
      <c r="S327" s="167">
        <f t="shared" si="182"/>
        <v>0</v>
      </c>
      <c r="T327" s="63">
        <v>0</v>
      </c>
      <c r="U327" s="51" t="s">
        <v>31</v>
      </c>
      <c r="V327" s="166">
        <f t="shared" si="183"/>
        <v>0</v>
      </c>
      <c r="AA327" s="272"/>
    </row>
    <row r="328" spans="1:27" hidden="1" x14ac:dyDescent="0.2">
      <c r="A328" s="57"/>
      <c r="B328" s="58"/>
      <c r="C328" s="58"/>
      <c r="D328" s="58" t="s">
        <v>402</v>
      </c>
      <c r="E328" s="58"/>
      <c r="F328" s="173" t="s">
        <v>403</v>
      </c>
      <c r="G328" s="167">
        <v>0</v>
      </c>
      <c r="H328" s="167">
        <v>0</v>
      </c>
      <c r="I328" s="167">
        <v>0</v>
      </c>
      <c r="J328" s="167">
        <v>0</v>
      </c>
      <c r="K328" s="167">
        <v>0</v>
      </c>
      <c r="L328" s="167">
        <v>0</v>
      </c>
      <c r="M328" s="167">
        <v>0</v>
      </c>
      <c r="N328" s="167"/>
      <c r="O328" s="167"/>
      <c r="P328" s="167"/>
      <c r="Q328" s="167"/>
      <c r="R328" s="167"/>
      <c r="S328" s="167">
        <f t="shared" ref="S328:S329" si="184">SUM(G328:R328)</f>
        <v>0</v>
      </c>
      <c r="T328" s="63">
        <v>0</v>
      </c>
      <c r="U328" s="51" t="s">
        <v>31</v>
      </c>
      <c r="V328" s="166">
        <f>+T328-S328</f>
        <v>0</v>
      </c>
      <c r="AA328" s="272"/>
    </row>
    <row r="329" spans="1:27" x14ac:dyDescent="0.2">
      <c r="A329" s="57"/>
      <c r="B329" s="58"/>
      <c r="C329" s="58"/>
      <c r="D329" s="58" t="s">
        <v>463</v>
      </c>
      <c r="E329" s="58"/>
      <c r="F329" s="173" t="s">
        <v>464</v>
      </c>
      <c r="G329" s="167">
        <v>0</v>
      </c>
      <c r="H329" s="167">
        <v>0</v>
      </c>
      <c r="I329" s="167">
        <v>0</v>
      </c>
      <c r="J329" s="167">
        <v>0</v>
      </c>
      <c r="K329" s="167">
        <v>0</v>
      </c>
      <c r="L329" s="167">
        <v>0</v>
      </c>
      <c r="M329" s="167">
        <v>0</v>
      </c>
      <c r="N329" s="167"/>
      <c r="O329" s="167"/>
      <c r="P329" s="167"/>
      <c r="Q329" s="167"/>
      <c r="R329" s="167"/>
      <c r="S329" s="167">
        <f t="shared" si="184"/>
        <v>0</v>
      </c>
      <c r="T329" s="63">
        <v>150000000</v>
      </c>
      <c r="U329" s="51">
        <f t="shared" ref="U329" si="185">+S329/T329</f>
        <v>0</v>
      </c>
      <c r="V329" s="166">
        <f>+T329-S329</f>
        <v>150000000</v>
      </c>
      <c r="AA329" s="272"/>
    </row>
    <row r="330" spans="1:27" ht="18.75" customHeight="1" x14ac:dyDescent="0.2">
      <c r="A330" s="233">
        <v>31</v>
      </c>
      <c r="B330" s="243" t="s">
        <v>34</v>
      </c>
      <c r="C330" s="244" t="s">
        <v>74</v>
      </c>
      <c r="D330" s="244" t="s">
        <v>59</v>
      </c>
      <c r="E330" s="244"/>
      <c r="F330" s="236" t="s">
        <v>251</v>
      </c>
      <c r="G330" s="236">
        <f t="shared" ref="G330:T330" si="186">SUM(G331:G339)</f>
        <v>0</v>
      </c>
      <c r="H330" s="236">
        <f t="shared" si="186"/>
        <v>0</v>
      </c>
      <c r="I330" s="236">
        <f t="shared" si="186"/>
        <v>0</v>
      </c>
      <c r="J330" s="236">
        <f t="shared" si="186"/>
        <v>0</v>
      </c>
      <c r="K330" s="236">
        <f t="shared" si="186"/>
        <v>0</v>
      </c>
      <c r="L330" s="236">
        <f t="shared" si="186"/>
        <v>0</v>
      </c>
      <c r="M330" s="236">
        <f t="shared" si="186"/>
        <v>0</v>
      </c>
      <c r="N330" s="236">
        <f t="shared" si="186"/>
        <v>0</v>
      </c>
      <c r="O330" s="236">
        <f t="shared" si="186"/>
        <v>0</v>
      </c>
      <c r="P330" s="236">
        <f t="shared" si="186"/>
        <v>0</v>
      </c>
      <c r="Q330" s="236">
        <f t="shared" si="186"/>
        <v>0</v>
      </c>
      <c r="R330" s="236">
        <f t="shared" si="186"/>
        <v>0</v>
      </c>
      <c r="S330" s="236">
        <f t="shared" si="186"/>
        <v>0</v>
      </c>
      <c r="T330" s="240">
        <f t="shared" si="186"/>
        <v>0</v>
      </c>
      <c r="U330" s="238" t="s">
        <v>31</v>
      </c>
      <c r="V330" s="242">
        <f>SUM(V331:V339)</f>
        <v>0</v>
      </c>
      <c r="AA330" s="272"/>
    </row>
    <row r="331" spans="1:27" ht="14.45" hidden="1" customHeight="1" x14ac:dyDescent="0.2">
      <c r="A331" s="57"/>
      <c r="B331" s="58"/>
      <c r="C331" s="58"/>
      <c r="D331" s="58"/>
      <c r="E331" s="58" t="s">
        <v>386</v>
      </c>
      <c r="F331" s="173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37"/>
      <c r="U331" s="51"/>
      <c r="V331" s="166"/>
      <c r="AA331" s="272"/>
    </row>
    <row r="332" spans="1:27" ht="14.45" hidden="1" customHeight="1" x14ac:dyDescent="0.2">
      <c r="A332" s="57"/>
      <c r="B332" s="58"/>
      <c r="C332" s="58"/>
      <c r="D332" s="79" t="s">
        <v>75</v>
      </c>
      <c r="E332" s="79" t="s">
        <v>381</v>
      </c>
      <c r="F332" s="178" t="s">
        <v>377</v>
      </c>
      <c r="G332" s="167">
        <v>0</v>
      </c>
      <c r="H332" s="167">
        <v>0</v>
      </c>
      <c r="I332" s="167">
        <v>0</v>
      </c>
      <c r="J332" s="167">
        <v>0</v>
      </c>
      <c r="K332" s="167">
        <v>0</v>
      </c>
      <c r="L332" s="167">
        <v>0</v>
      </c>
      <c r="M332" s="167">
        <v>0</v>
      </c>
      <c r="N332" s="167"/>
      <c r="O332" s="167"/>
      <c r="P332" s="167"/>
      <c r="Q332" s="167"/>
      <c r="R332" s="167"/>
      <c r="S332" s="167">
        <f>SUM(G332:R332)</f>
        <v>0</v>
      </c>
      <c r="T332" s="137">
        <v>0</v>
      </c>
      <c r="U332" s="52" t="s">
        <v>31</v>
      </c>
      <c r="V332" s="166">
        <f t="shared" ref="V332:V339" si="187">+T332-S332</f>
        <v>0</v>
      </c>
      <c r="AA332" s="272"/>
    </row>
    <row r="333" spans="1:27" ht="14.45" hidden="1" customHeight="1" x14ac:dyDescent="0.2">
      <c r="A333" s="57"/>
      <c r="B333" s="58"/>
      <c r="C333" s="58"/>
      <c r="D333" s="58" t="s">
        <v>224</v>
      </c>
      <c r="E333" s="58" t="s">
        <v>388</v>
      </c>
      <c r="F333" s="173" t="s">
        <v>249</v>
      </c>
      <c r="G333" s="167">
        <v>0</v>
      </c>
      <c r="H333" s="167">
        <v>0</v>
      </c>
      <c r="I333" s="167">
        <v>0</v>
      </c>
      <c r="J333" s="167">
        <v>0</v>
      </c>
      <c r="K333" s="167">
        <v>0</v>
      </c>
      <c r="L333" s="167">
        <v>0</v>
      </c>
      <c r="M333" s="167">
        <v>0</v>
      </c>
      <c r="N333" s="167"/>
      <c r="O333" s="167"/>
      <c r="P333" s="167"/>
      <c r="Q333" s="167"/>
      <c r="R333" s="167"/>
      <c r="S333" s="167">
        <f>SUM(G333:R333)</f>
        <v>0</v>
      </c>
      <c r="T333" s="137">
        <v>0</v>
      </c>
      <c r="U333" s="52" t="s">
        <v>31</v>
      </c>
      <c r="V333" s="166">
        <f t="shared" ref="V333" si="188">+T333-S333</f>
        <v>0</v>
      </c>
      <c r="AA333" s="272"/>
    </row>
    <row r="334" spans="1:27" ht="14.25" hidden="1" customHeight="1" x14ac:dyDescent="0.2">
      <c r="A334" s="57"/>
      <c r="B334" s="58"/>
      <c r="C334" s="58"/>
      <c r="D334" s="58" t="s">
        <v>89</v>
      </c>
      <c r="E334" s="58" t="s">
        <v>390</v>
      </c>
      <c r="F334" s="173" t="s">
        <v>241</v>
      </c>
      <c r="G334" s="167">
        <v>0</v>
      </c>
      <c r="H334" s="167">
        <v>0</v>
      </c>
      <c r="I334" s="167">
        <v>0</v>
      </c>
      <c r="J334" s="167">
        <v>0</v>
      </c>
      <c r="K334" s="167">
        <v>0</v>
      </c>
      <c r="L334" s="167">
        <v>0</v>
      </c>
      <c r="M334" s="167">
        <v>0</v>
      </c>
      <c r="N334" s="167"/>
      <c r="O334" s="167"/>
      <c r="P334" s="167"/>
      <c r="Q334" s="167"/>
      <c r="R334" s="167"/>
      <c r="S334" s="167">
        <f>SUM(G334:R334)</f>
        <v>0</v>
      </c>
      <c r="T334" s="53">
        <v>0</v>
      </c>
      <c r="U334" s="52" t="s">
        <v>31</v>
      </c>
      <c r="V334" s="166">
        <f t="shared" si="187"/>
        <v>0</v>
      </c>
      <c r="AA334" s="272"/>
    </row>
    <row r="335" spans="1:27" hidden="1" x14ac:dyDescent="0.2">
      <c r="A335" s="57" t="s">
        <v>59</v>
      </c>
      <c r="B335" s="58" t="s">
        <v>59</v>
      </c>
      <c r="C335" s="58" t="s">
        <v>59</v>
      </c>
      <c r="D335" s="58" t="s">
        <v>222</v>
      </c>
      <c r="E335" s="58"/>
      <c r="F335" s="173" t="s">
        <v>223</v>
      </c>
      <c r="G335" s="167">
        <v>0</v>
      </c>
      <c r="H335" s="167">
        <v>0</v>
      </c>
      <c r="I335" s="167">
        <v>0</v>
      </c>
      <c r="J335" s="167">
        <v>0</v>
      </c>
      <c r="K335" s="167">
        <v>0</v>
      </c>
      <c r="L335" s="167">
        <v>0</v>
      </c>
      <c r="M335" s="167">
        <v>0</v>
      </c>
      <c r="N335" s="167"/>
      <c r="O335" s="167"/>
      <c r="P335" s="167"/>
      <c r="Q335" s="167"/>
      <c r="R335" s="167"/>
      <c r="S335" s="167">
        <f t="shared" ref="S335:S338" si="189">SUM(G335:R335)</f>
        <v>0</v>
      </c>
      <c r="T335" s="63">
        <v>0</v>
      </c>
      <c r="U335" s="52" t="s">
        <v>31</v>
      </c>
      <c r="V335" s="166">
        <f t="shared" si="187"/>
        <v>0</v>
      </c>
      <c r="AA335" s="272"/>
    </row>
    <row r="336" spans="1:27" x14ac:dyDescent="0.2">
      <c r="A336" s="57"/>
      <c r="B336" s="58"/>
      <c r="C336" s="58"/>
      <c r="D336" s="58" t="s">
        <v>232</v>
      </c>
      <c r="E336" s="58"/>
      <c r="F336" s="173" t="s">
        <v>234</v>
      </c>
      <c r="G336" s="167">
        <v>0</v>
      </c>
      <c r="H336" s="167">
        <v>0</v>
      </c>
      <c r="I336" s="167">
        <v>0</v>
      </c>
      <c r="J336" s="167">
        <v>0</v>
      </c>
      <c r="K336" s="167">
        <v>0</v>
      </c>
      <c r="L336" s="167">
        <v>0</v>
      </c>
      <c r="M336" s="167">
        <v>0</v>
      </c>
      <c r="N336" s="167"/>
      <c r="O336" s="167"/>
      <c r="P336" s="167"/>
      <c r="Q336" s="167"/>
      <c r="R336" s="167"/>
      <c r="S336" s="167">
        <f t="shared" si="189"/>
        <v>0</v>
      </c>
      <c r="T336" s="63">
        <v>0</v>
      </c>
      <c r="U336" s="52" t="s">
        <v>31</v>
      </c>
      <c r="V336" s="166">
        <f t="shared" si="187"/>
        <v>0</v>
      </c>
      <c r="AA336" s="272"/>
    </row>
    <row r="337" spans="1:27" ht="14.25" customHeight="1" x14ac:dyDescent="0.2">
      <c r="A337" s="57" t="s">
        <v>59</v>
      </c>
      <c r="B337" s="58" t="s">
        <v>59</v>
      </c>
      <c r="C337" s="58" t="s">
        <v>59</v>
      </c>
      <c r="D337" s="58" t="s">
        <v>357</v>
      </c>
      <c r="E337" s="58" t="s">
        <v>390</v>
      </c>
      <c r="F337" s="173" t="s">
        <v>358</v>
      </c>
      <c r="G337" s="167">
        <v>0</v>
      </c>
      <c r="H337" s="167">
        <v>0</v>
      </c>
      <c r="I337" s="167">
        <v>0</v>
      </c>
      <c r="J337" s="167">
        <v>0</v>
      </c>
      <c r="K337" s="167">
        <v>0</v>
      </c>
      <c r="L337" s="167">
        <v>0</v>
      </c>
      <c r="M337" s="167">
        <v>0</v>
      </c>
      <c r="N337" s="167"/>
      <c r="O337" s="167"/>
      <c r="P337" s="167"/>
      <c r="Q337" s="167"/>
      <c r="R337" s="167"/>
      <c r="S337" s="167">
        <f t="shared" si="189"/>
        <v>0</v>
      </c>
      <c r="T337" s="53">
        <v>0</v>
      </c>
      <c r="U337" s="51" t="s">
        <v>31</v>
      </c>
      <c r="V337" s="166">
        <f t="shared" si="187"/>
        <v>0</v>
      </c>
      <c r="AA337" s="272"/>
    </row>
    <row r="338" spans="1:27" hidden="1" x14ac:dyDescent="0.2">
      <c r="A338" s="57"/>
      <c r="B338" s="58"/>
      <c r="C338" s="58"/>
      <c r="D338" s="58" t="s">
        <v>247</v>
      </c>
      <c r="E338" s="58"/>
      <c r="F338" s="173" t="s">
        <v>355</v>
      </c>
      <c r="G338" s="167">
        <v>0</v>
      </c>
      <c r="H338" s="167">
        <v>0</v>
      </c>
      <c r="I338" s="167">
        <v>0</v>
      </c>
      <c r="J338" s="167">
        <v>0</v>
      </c>
      <c r="K338" s="167">
        <v>0</v>
      </c>
      <c r="L338" s="167">
        <v>0</v>
      </c>
      <c r="M338" s="167">
        <v>0</v>
      </c>
      <c r="N338" s="167"/>
      <c r="O338" s="167"/>
      <c r="P338" s="167"/>
      <c r="Q338" s="167"/>
      <c r="R338" s="167"/>
      <c r="S338" s="167">
        <f t="shared" si="189"/>
        <v>0</v>
      </c>
      <c r="T338" s="53">
        <v>0</v>
      </c>
      <c r="U338" s="52" t="s">
        <v>31</v>
      </c>
      <c r="V338" s="166">
        <f t="shared" si="187"/>
        <v>0</v>
      </c>
      <c r="AA338" s="272"/>
    </row>
    <row r="339" spans="1:27" hidden="1" x14ac:dyDescent="0.2">
      <c r="A339" s="57"/>
      <c r="B339" s="58"/>
      <c r="C339" s="58"/>
      <c r="D339" s="58" t="s">
        <v>402</v>
      </c>
      <c r="E339" s="58"/>
      <c r="F339" s="173" t="s">
        <v>403</v>
      </c>
      <c r="G339" s="167">
        <v>0</v>
      </c>
      <c r="H339" s="167">
        <v>0</v>
      </c>
      <c r="I339" s="167">
        <v>0</v>
      </c>
      <c r="J339" s="167">
        <v>0</v>
      </c>
      <c r="K339" s="167">
        <v>0</v>
      </c>
      <c r="L339" s="167">
        <v>0</v>
      </c>
      <c r="M339" s="167">
        <v>0</v>
      </c>
      <c r="N339" s="167"/>
      <c r="O339" s="167"/>
      <c r="P339" s="167"/>
      <c r="Q339" s="167"/>
      <c r="R339" s="167"/>
      <c r="S339" s="167">
        <f>SUM(G339:R339)</f>
        <v>0</v>
      </c>
      <c r="T339" s="53">
        <v>0</v>
      </c>
      <c r="U339" s="52" t="s">
        <v>31</v>
      </c>
      <c r="V339" s="166">
        <f t="shared" si="187"/>
        <v>0</v>
      </c>
      <c r="AA339" s="272"/>
    </row>
    <row r="340" spans="1:27" ht="17.25" customHeight="1" x14ac:dyDescent="0.2">
      <c r="A340" s="233">
        <v>31</v>
      </c>
      <c r="B340" s="243" t="s">
        <v>34</v>
      </c>
      <c r="C340" s="244" t="s">
        <v>75</v>
      </c>
      <c r="D340" s="244" t="s">
        <v>59</v>
      </c>
      <c r="E340" s="244"/>
      <c r="F340" s="236" t="s">
        <v>252</v>
      </c>
      <c r="G340" s="236">
        <f t="shared" ref="G340:T340" si="190">SUM(G341:G351)</f>
        <v>0</v>
      </c>
      <c r="H340" s="236">
        <f t="shared" si="190"/>
        <v>0</v>
      </c>
      <c r="I340" s="236">
        <f t="shared" si="190"/>
        <v>0</v>
      </c>
      <c r="J340" s="236">
        <f t="shared" si="190"/>
        <v>0</v>
      </c>
      <c r="K340" s="236">
        <f t="shared" si="190"/>
        <v>0</v>
      </c>
      <c r="L340" s="236">
        <f t="shared" si="190"/>
        <v>0</v>
      </c>
      <c r="M340" s="236">
        <f t="shared" si="190"/>
        <v>0</v>
      </c>
      <c r="N340" s="236">
        <f t="shared" si="190"/>
        <v>0</v>
      </c>
      <c r="O340" s="236">
        <f t="shared" si="190"/>
        <v>0</v>
      </c>
      <c r="P340" s="236">
        <f t="shared" si="190"/>
        <v>0</v>
      </c>
      <c r="Q340" s="236">
        <f t="shared" si="190"/>
        <v>0</v>
      </c>
      <c r="R340" s="236">
        <f t="shared" si="190"/>
        <v>0</v>
      </c>
      <c r="S340" s="236">
        <f t="shared" si="190"/>
        <v>0</v>
      </c>
      <c r="T340" s="240">
        <f t="shared" si="190"/>
        <v>0</v>
      </c>
      <c r="U340" s="238" t="s">
        <v>31</v>
      </c>
      <c r="V340" s="242">
        <f>SUM(V341:V351)</f>
        <v>0</v>
      </c>
      <c r="AA340" s="272"/>
    </row>
    <row r="341" spans="1:27" ht="13.9" hidden="1" customHeight="1" x14ac:dyDescent="0.2">
      <c r="A341" s="57"/>
      <c r="B341" s="58"/>
      <c r="C341" s="58"/>
      <c r="D341" s="58"/>
      <c r="E341" s="58" t="s">
        <v>386</v>
      </c>
      <c r="F341" s="173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37"/>
      <c r="U341" s="51"/>
      <c r="V341" s="166"/>
      <c r="AA341" s="272"/>
    </row>
    <row r="342" spans="1:27" ht="13.9" hidden="1" customHeight="1" x14ac:dyDescent="0.2">
      <c r="A342" s="57"/>
      <c r="B342" s="58"/>
      <c r="C342" s="58"/>
      <c r="D342" s="79" t="s">
        <v>75</v>
      </c>
      <c r="E342" s="79" t="s">
        <v>381</v>
      </c>
      <c r="F342" s="178" t="s">
        <v>377</v>
      </c>
      <c r="G342" s="167">
        <v>0</v>
      </c>
      <c r="H342" s="167">
        <v>0</v>
      </c>
      <c r="I342" s="167">
        <v>0</v>
      </c>
      <c r="J342" s="167">
        <v>0</v>
      </c>
      <c r="K342" s="167">
        <v>0</v>
      </c>
      <c r="L342" s="167">
        <v>0</v>
      </c>
      <c r="M342" s="167">
        <v>0</v>
      </c>
      <c r="N342" s="167"/>
      <c r="O342" s="167"/>
      <c r="P342" s="167"/>
      <c r="Q342" s="167"/>
      <c r="R342" s="167"/>
      <c r="S342" s="167">
        <f>SUM(G342:R342)</f>
        <v>0</v>
      </c>
      <c r="T342" s="137">
        <v>0</v>
      </c>
      <c r="U342" s="52" t="s">
        <v>31</v>
      </c>
      <c r="V342" s="166">
        <f t="shared" ref="V342:V351" si="191">+T342-S342</f>
        <v>0</v>
      </c>
      <c r="AA342" s="272"/>
    </row>
    <row r="343" spans="1:27" ht="13.9" hidden="1" customHeight="1" x14ac:dyDescent="0.2">
      <c r="A343" s="57"/>
      <c r="B343" s="58"/>
      <c r="C343" s="58"/>
      <c r="D343" s="58" t="s">
        <v>224</v>
      </c>
      <c r="E343" s="58" t="s">
        <v>388</v>
      </c>
      <c r="F343" s="173" t="s">
        <v>249</v>
      </c>
      <c r="G343" s="167">
        <v>0</v>
      </c>
      <c r="H343" s="167">
        <v>0</v>
      </c>
      <c r="I343" s="167">
        <v>0</v>
      </c>
      <c r="J343" s="167">
        <v>0</v>
      </c>
      <c r="K343" s="167">
        <v>0</v>
      </c>
      <c r="L343" s="167">
        <v>0</v>
      </c>
      <c r="M343" s="167">
        <v>0</v>
      </c>
      <c r="N343" s="167"/>
      <c r="O343" s="167"/>
      <c r="P343" s="167"/>
      <c r="Q343" s="167"/>
      <c r="R343" s="167"/>
      <c r="S343" s="167">
        <f>SUM(G343:R343)</f>
        <v>0</v>
      </c>
      <c r="T343" s="137">
        <v>0</v>
      </c>
      <c r="U343" s="52" t="s">
        <v>31</v>
      </c>
      <c r="V343" s="166">
        <f t="shared" ref="V343" si="192">+T343-S343</f>
        <v>0</v>
      </c>
      <c r="AA343" s="272"/>
    </row>
    <row r="344" spans="1:27" hidden="1" x14ac:dyDescent="0.2">
      <c r="A344" s="57"/>
      <c r="B344" s="58"/>
      <c r="C344" s="58"/>
      <c r="D344" s="58" t="s">
        <v>89</v>
      </c>
      <c r="E344" s="58" t="s">
        <v>390</v>
      </c>
      <c r="F344" s="173" t="s">
        <v>241</v>
      </c>
      <c r="G344" s="167">
        <v>0</v>
      </c>
      <c r="H344" s="167">
        <v>0</v>
      </c>
      <c r="I344" s="167">
        <v>0</v>
      </c>
      <c r="J344" s="167">
        <v>0</v>
      </c>
      <c r="K344" s="167">
        <v>0</v>
      </c>
      <c r="L344" s="167">
        <v>0</v>
      </c>
      <c r="M344" s="167">
        <v>0</v>
      </c>
      <c r="N344" s="167"/>
      <c r="O344" s="167"/>
      <c r="P344" s="167"/>
      <c r="Q344" s="167"/>
      <c r="R344" s="167"/>
      <c r="S344" s="167">
        <f>SUM(G344:R344)</f>
        <v>0</v>
      </c>
      <c r="T344" s="71">
        <v>0</v>
      </c>
      <c r="U344" s="52" t="s">
        <v>31</v>
      </c>
      <c r="V344" s="166">
        <f t="shared" si="191"/>
        <v>0</v>
      </c>
      <c r="AA344" s="272"/>
    </row>
    <row r="345" spans="1:27" hidden="1" x14ac:dyDescent="0.2">
      <c r="A345" s="57"/>
      <c r="B345" s="58"/>
      <c r="C345" s="58"/>
      <c r="D345" s="58" t="s">
        <v>232</v>
      </c>
      <c r="E345" s="58"/>
      <c r="F345" s="173" t="s">
        <v>234</v>
      </c>
      <c r="G345" s="167">
        <v>0</v>
      </c>
      <c r="H345" s="167">
        <v>0</v>
      </c>
      <c r="I345" s="167">
        <v>0</v>
      </c>
      <c r="J345" s="167">
        <v>0</v>
      </c>
      <c r="K345" s="167">
        <v>0</v>
      </c>
      <c r="L345" s="167">
        <v>0</v>
      </c>
      <c r="M345" s="167">
        <v>0</v>
      </c>
      <c r="N345" s="167"/>
      <c r="O345" s="167"/>
      <c r="P345" s="167"/>
      <c r="Q345" s="167"/>
      <c r="R345" s="167"/>
      <c r="S345" s="167">
        <f t="shared" ref="S345:S346" si="193">SUM(G345:R345)</f>
        <v>0</v>
      </c>
      <c r="T345" s="33">
        <v>0</v>
      </c>
      <c r="U345" s="52" t="s">
        <v>31</v>
      </c>
      <c r="V345" s="166">
        <f t="shared" si="191"/>
        <v>0</v>
      </c>
      <c r="AA345" s="272"/>
    </row>
    <row r="346" spans="1:27" hidden="1" x14ac:dyDescent="0.2">
      <c r="A346" s="57" t="s">
        <v>59</v>
      </c>
      <c r="B346" s="58" t="s">
        <v>59</v>
      </c>
      <c r="C346" s="58" t="s">
        <v>59</v>
      </c>
      <c r="D346" s="58" t="s">
        <v>357</v>
      </c>
      <c r="E346" s="58" t="s">
        <v>390</v>
      </c>
      <c r="F346" s="173" t="s">
        <v>358</v>
      </c>
      <c r="G346" s="167">
        <v>0</v>
      </c>
      <c r="H346" s="167">
        <v>0</v>
      </c>
      <c r="I346" s="167">
        <v>0</v>
      </c>
      <c r="J346" s="167">
        <v>0</v>
      </c>
      <c r="K346" s="167">
        <v>0</v>
      </c>
      <c r="L346" s="167">
        <v>0</v>
      </c>
      <c r="M346" s="167">
        <v>0</v>
      </c>
      <c r="N346" s="167"/>
      <c r="O346" s="167"/>
      <c r="P346" s="167"/>
      <c r="Q346" s="167"/>
      <c r="R346" s="167"/>
      <c r="S346" s="167">
        <f t="shared" si="193"/>
        <v>0</v>
      </c>
      <c r="T346" s="33">
        <v>0</v>
      </c>
      <c r="U346" s="51" t="s">
        <v>31</v>
      </c>
      <c r="V346" s="166">
        <f t="shared" si="191"/>
        <v>0</v>
      </c>
      <c r="AA346" s="272"/>
    </row>
    <row r="347" spans="1:27" ht="16.5" hidden="1" customHeight="1" x14ac:dyDescent="0.2">
      <c r="A347" s="57" t="s">
        <v>59</v>
      </c>
      <c r="B347" s="58" t="s">
        <v>59</v>
      </c>
      <c r="C347" s="58" t="s">
        <v>59</v>
      </c>
      <c r="D347" s="58" t="s">
        <v>242</v>
      </c>
      <c r="E347" s="58"/>
      <c r="F347" s="173" t="s">
        <v>243</v>
      </c>
      <c r="G347" s="167">
        <v>0</v>
      </c>
      <c r="H347" s="167">
        <v>0</v>
      </c>
      <c r="I347" s="167">
        <v>0</v>
      </c>
      <c r="J347" s="167">
        <v>0</v>
      </c>
      <c r="K347" s="167">
        <v>0</v>
      </c>
      <c r="L347" s="167">
        <v>0</v>
      </c>
      <c r="M347" s="167">
        <v>0</v>
      </c>
      <c r="N347" s="167"/>
      <c r="O347" s="167"/>
      <c r="P347" s="167"/>
      <c r="Q347" s="167"/>
      <c r="R347" s="167"/>
      <c r="S347" s="167">
        <f t="shared" ref="S347:S350" si="194">SUM(G347:R347)</f>
        <v>0</v>
      </c>
      <c r="T347" s="33">
        <v>0</v>
      </c>
      <c r="U347" s="51" t="s">
        <v>31</v>
      </c>
      <c r="V347" s="166">
        <f t="shared" si="191"/>
        <v>0</v>
      </c>
      <c r="AA347" s="272"/>
    </row>
    <row r="348" spans="1:27" ht="13.9" hidden="1" customHeight="1" x14ac:dyDescent="0.2">
      <c r="A348" s="57"/>
      <c r="B348" s="58"/>
      <c r="C348" s="58"/>
      <c r="D348" s="58" t="s">
        <v>244</v>
      </c>
      <c r="E348" s="58"/>
      <c r="F348" s="167" t="s">
        <v>245</v>
      </c>
      <c r="G348" s="167">
        <v>0</v>
      </c>
      <c r="H348" s="167">
        <v>0</v>
      </c>
      <c r="I348" s="167">
        <v>0</v>
      </c>
      <c r="J348" s="167">
        <v>0</v>
      </c>
      <c r="K348" s="167">
        <v>0</v>
      </c>
      <c r="L348" s="167">
        <v>0</v>
      </c>
      <c r="M348" s="167">
        <v>0</v>
      </c>
      <c r="N348" s="167"/>
      <c r="O348" s="167"/>
      <c r="P348" s="167"/>
      <c r="Q348" s="167"/>
      <c r="R348" s="167"/>
      <c r="S348" s="167">
        <f t="shared" si="194"/>
        <v>0</v>
      </c>
      <c r="T348" s="33">
        <v>0</v>
      </c>
      <c r="U348" s="51" t="s">
        <v>31</v>
      </c>
      <c r="V348" s="166">
        <f t="shared" si="191"/>
        <v>0</v>
      </c>
      <c r="AA348" s="272"/>
    </row>
    <row r="349" spans="1:27" x14ac:dyDescent="0.2">
      <c r="A349" s="57"/>
      <c r="B349" s="58"/>
      <c r="C349" s="58"/>
      <c r="D349" s="58" t="s">
        <v>247</v>
      </c>
      <c r="E349" s="58"/>
      <c r="F349" s="173" t="s">
        <v>355</v>
      </c>
      <c r="G349" s="167">
        <v>0</v>
      </c>
      <c r="H349" s="167">
        <v>0</v>
      </c>
      <c r="I349" s="167">
        <v>0</v>
      </c>
      <c r="J349" s="167">
        <v>0</v>
      </c>
      <c r="K349" s="167">
        <v>0</v>
      </c>
      <c r="L349" s="167">
        <v>0</v>
      </c>
      <c r="M349" s="167">
        <v>0</v>
      </c>
      <c r="N349" s="167"/>
      <c r="O349" s="167"/>
      <c r="P349" s="167"/>
      <c r="Q349" s="167"/>
      <c r="R349" s="167"/>
      <c r="S349" s="167">
        <f t="shared" si="194"/>
        <v>0</v>
      </c>
      <c r="T349" s="33">
        <v>0</v>
      </c>
      <c r="U349" s="51" t="s">
        <v>31</v>
      </c>
      <c r="V349" s="166">
        <f t="shared" si="191"/>
        <v>0</v>
      </c>
      <c r="AA349" s="272"/>
    </row>
    <row r="350" spans="1:27" ht="14.25" hidden="1" customHeight="1" x14ac:dyDescent="0.2">
      <c r="A350" s="57" t="s">
        <v>59</v>
      </c>
      <c r="B350" s="58" t="s">
        <v>59</v>
      </c>
      <c r="C350" s="58" t="s">
        <v>59</v>
      </c>
      <c r="D350" s="58" t="s">
        <v>90</v>
      </c>
      <c r="E350" s="58"/>
      <c r="F350" s="173" t="s">
        <v>246</v>
      </c>
      <c r="G350" s="167">
        <v>0</v>
      </c>
      <c r="H350" s="167">
        <v>0</v>
      </c>
      <c r="I350" s="167">
        <v>0</v>
      </c>
      <c r="J350" s="167">
        <v>0</v>
      </c>
      <c r="K350" s="167">
        <v>0</v>
      </c>
      <c r="L350" s="167">
        <v>0</v>
      </c>
      <c r="M350" s="167">
        <v>0</v>
      </c>
      <c r="N350" s="167"/>
      <c r="O350" s="167"/>
      <c r="P350" s="167"/>
      <c r="Q350" s="167"/>
      <c r="R350" s="167"/>
      <c r="S350" s="167">
        <f t="shared" si="194"/>
        <v>0</v>
      </c>
      <c r="T350" s="63">
        <v>0</v>
      </c>
      <c r="U350" s="51" t="s">
        <v>31</v>
      </c>
      <c r="V350" s="166">
        <f t="shared" si="191"/>
        <v>0</v>
      </c>
      <c r="AA350" s="272"/>
    </row>
    <row r="351" spans="1:27" ht="14.25" customHeight="1" x14ac:dyDescent="0.2">
      <c r="A351" s="57"/>
      <c r="B351" s="58"/>
      <c r="C351" s="58"/>
      <c r="D351" s="58" t="s">
        <v>402</v>
      </c>
      <c r="E351" s="58"/>
      <c r="F351" s="173" t="s">
        <v>403</v>
      </c>
      <c r="G351" s="167">
        <v>0</v>
      </c>
      <c r="H351" s="167">
        <v>0</v>
      </c>
      <c r="I351" s="167">
        <v>0</v>
      </c>
      <c r="J351" s="167">
        <v>0</v>
      </c>
      <c r="K351" s="167">
        <v>0</v>
      </c>
      <c r="L351" s="167">
        <v>0</v>
      </c>
      <c r="M351" s="167">
        <v>0</v>
      </c>
      <c r="N351" s="167"/>
      <c r="O351" s="167"/>
      <c r="P351" s="167"/>
      <c r="Q351" s="167"/>
      <c r="R351" s="167"/>
      <c r="S351" s="167">
        <f>SUM(G351:R351)</f>
        <v>0</v>
      </c>
      <c r="T351" s="53">
        <v>0</v>
      </c>
      <c r="U351" s="52" t="s">
        <v>31</v>
      </c>
      <c r="V351" s="166">
        <f t="shared" si="191"/>
        <v>0</v>
      </c>
      <c r="AA351" s="272"/>
    </row>
    <row r="352" spans="1:27" ht="16.5" customHeight="1" x14ac:dyDescent="0.2">
      <c r="A352" s="233">
        <v>31</v>
      </c>
      <c r="B352" s="243" t="s">
        <v>34</v>
      </c>
      <c r="C352" s="244" t="s">
        <v>70</v>
      </c>
      <c r="D352" s="244" t="s">
        <v>59</v>
      </c>
      <c r="E352" s="244"/>
      <c r="F352" s="236" t="s">
        <v>253</v>
      </c>
      <c r="G352" s="236">
        <f t="shared" ref="G352:K352" si="195">SUM(G353:G355)</f>
        <v>0</v>
      </c>
      <c r="H352" s="236">
        <f t="shared" si="195"/>
        <v>0</v>
      </c>
      <c r="I352" s="236">
        <f t="shared" si="195"/>
        <v>0</v>
      </c>
      <c r="J352" s="236">
        <f t="shared" si="195"/>
        <v>0</v>
      </c>
      <c r="K352" s="236">
        <f t="shared" si="195"/>
        <v>0</v>
      </c>
      <c r="L352" s="236">
        <f>SUM(L353:L355)</f>
        <v>0</v>
      </c>
      <c r="M352" s="236">
        <f t="shared" ref="M352:R352" si="196">SUM(M353:M355)</f>
        <v>0</v>
      </c>
      <c r="N352" s="236">
        <f t="shared" si="196"/>
        <v>0</v>
      </c>
      <c r="O352" s="236">
        <f t="shared" si="196"/>
        <v>0</v>
      </c>
      <c r="P352" s="236">
        <f t="shared" si="196"/>
        <v>0</v>
      </c>
      <c r="Q352" s="236">
        <f t="shared" si="196"/>
        <v>0</v>
      </c>
      <c r="R352" s="236">
        <f t="shared" si="196"/>
        <v>0</v>
      </c>
      <c r="S352" s="236">
        <f>SUM(S353:S355)</f>
        <v>0</v>
      </c>
      <c r="T352" s="240">
        <f>T353+T354+T355</f>
        <v>17000000</v>
      </c>
      <c r="U352" s="238">
        <f t="shared" ref="U352:U355" si="197">+S352/T352</f>
        <v>0</v>
      </c>
      <c r="V352" s="242">
        <f>V353+V354+V355</f>
        <v>17000000</v>
      </c>
      <c r="AA352" s="272"/>
    </row>
    <row r="353" spans="1:27" ht="13.9" customHeight="1" x14ac:dyDescent="0.2">
      <c r="A353" s="57"/>
      <c r="B353" s="58"/>
      <c r="C353" s="57"/>
      <c r="D353" s="58" t="s">
        <v>32</v>
      </c>
      <c r="E353" s="58" t="s">
        <v>382</v>
      </c>
      <c r="F353" s="173" t="s">
        <v>370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/>
      <c r="O353" s="9"/>
      <c r="P353" s="9"/>
      <c r="Q353" s="9"/>
      <c r="R353" s="9"/>
      <c r="S353" s="167">
        <f t="shared" ref="S353:S356" si="198">SUM(G353:R353)</f>
        <v>0</v>
      </c>
      <c r="T353" s="137">
        <v>15000000</v>
      </c>
      <c r="U353" s="266">
        <f t="shared" si="197"/>
        <v>0</v>
      </c>
      <c r="V353" s="137">
        <v>15000000</v>
      </c>
      <c r="AA353" s="272"/>
    </row>
    <row r="354" spans="1:27" hidden="1" x14ac:dyDescent="0.2">
      <c r="A354" s="57"/>
      <c r="B354" s="62"/>
      <c r="C354" s="57"/>
      <c r="D354" s="58" t="s">
        <v>402</v>
      </c>
      <c r="E354" s="58"/>
      <c r="F354" s="173" t="s">
        <v>403</v>
      </c>
      <c r="G354" s="167">
        <v>0</v>
      </c>
      <c r="H354" s="167">
        <v>0</v>
      </c>
      <c r="I354" s="167">
        <v>0</v>
      </c>
      <c r="J354" s="167">
        <v>0</v>
      </c>
      <c r="K354" s="167">
        <v>0</v>
      </c>
      <c r="L354" s="167">
        <v>0</v>
      </c>
      <c r="M354" s="167">
        <v>0</v>
      </c>
      <c r="N354" s="167"/>
      <c r="O354" s="167"/>
      <c r="P354" s="167"/>
      <c r="Q354" s="167"/>
      <c r="R354" s="167"/>
      <c r="S354" s="167">
        <f t="shared" si="198"/>
        <v>0</v>
      </c>
      <c r="T354" s="71">
        <v>0</v>
      </c>
      <c r="U354" s="51" t="s">
        <v>31</v>
      </c>
      <c r="V354" s="166">
        <f t="shared" ref="V354:V356" si="199">+T354-S354</f>
        <v>0</v>
      </c>
      <c r="AA354" s="272"/>
    </row>
    <row r="355" spans="1:27" ht="13.9" customHeight="1" x14ac:dyDescent="0.2">
      <c r="A355" s="57"/>
      <c r="B355" s="62"/>
      <c r="C355" s="57"/>
      <c r="D355" s="58" t="s">
        <v>463</v>
      </c>
      <c r="E355" s="58"/>
      <c r="F355" s="173" t="s">
        <v>464</v>
      </c>
      <c r="G355" s="167">
        <v>0</v>
      </c>
      <c r="H355" s="167">
        <v>0</v>
      </c>
      <c r="I355" s="167">
        <v>0</v>
      </c>
      <c r="J355" s="167">
        <v>0</v>
      </c>
      <c r="K355" s="167">
        <v>0</v>
      </c>
      <c r="L355" s="167">
        <v>0</v>
      </c>
      <c r="M355" s="167">
        <v>0</v>
      </c>
      <c r="N355" s="167"/>
      <c r="O355" s="167"/>
      <c r="P355" s="167"/>
      <c r="Q355" s="167"/>
      <c r="R355" s="167"/>
      <c r="S355" s="167">
        <f t="shared" si="198"/>
        <v>0</v>
      </c>
      <c r="T355" s="33">
        <v>2000000</v>
      </c>
      <c r="U355" s="266">
        <f t="shared" si="197"/>
        <v>0</v>
      </c>
      <c r="V355" s="166">
        <f t="shared" si="199"/>
        <v>2000000</v>
      </c>
      <c r="AA355" s="272"/>
    </row>
    <row r="356" spans="1:27" ht="17.25" customHeight="1" x14ac:dyDescent="0.2">
      <c r="A356" s="233">
        <v>31</v>
      </c>
      <c r="B356" s="243" t="s">
        <v>44</v>
      </c>
      <c r="C356" s="244" t="s">
        <v>59</v>
      </c>
      <c r="D356" s="244" t="s">
        <v>59</v>
      </c>
      <c r="E356" s="244"/>
      <c r="F356" s="236" t="s">
        <v>254</v>
      </c>
      <c r="G356" s="236">
        <v>0</v>
      </c>
      <c r="H356" s="236">
        <v>0</v>
      </c>
      <c r="I356" s="236">
        <v>0</v>
      </c>
      <c r="J356" s="236">
        <v>0</v>
      </c>
      <c r="K356" s="236">
        <v>0</v>
      </c>
      <c r="L356" s="236">
        <v>0</v>
      </c>
      <c r="M356" s="236">
        <v>0</v>
      </c>
      <c r="N356" s="236"/>
      <c r="O356" s="236"/>
      <c r="P356" s="236"/>
      <c r="Q356" s="236"/>
      <c r="R356" s="236"/>
      <c r="S356" s="236">
        <f t="shared" si="198"/>
        <v>0</v>
      </c>
      <c r="T356" s="240">
        <v>0</v>
      </c>
      <c r="U356" s="238" t="s">
        <v>31</v>
      </c>
      <c r="V356" s="242">
        <f t="shared" si="199"/>
        <v>0</v>
      </c>
      <c r="AA356" s="272"/>
    </row>
    <row r="357" spans="1:27" ht="13.9" customHeight="1" thickBot="1" x14ac:dyDescent="0.25">
      <c r="A357" s="168" t="s">
        <v>59</v>
      </c>
      <c r="B357" s="169" t="s">
        <v>59</v>
      </c>
      <c r="C357" s="169" t="s">
        <v>59</v>
      </c>
      <c r="D357" s="169" t="s">
        <v>59</v>
      </c>
      <c r="E357" s="169"/>
      <c r="F357" s="169" t="s">
        <v>59</v>
      </c>
      <c r="G357" s="170"/>
      <c r="H357" s="170"/>
      <c r="I357" s="170"/>
      <c r="J357" s="170"/>
      <c r="K357" s="170"/>
      <c r="L357" s="170"/>
      <c r="M357" s="170"/>
      <c r="N357" s="170"/>
      <c r="O357" s="170"/>
      <c r="P357" s="170"/>
      <c r="Q357" s="170"/>
      <c r="R357" s="170"/>
      <c r="S357" s="170"/>
      <c r="T357" s="89"/>
      <c r="U357" s="36"/>
      <c r="V357" s="171"/>
      <c r="AA357" s="272"/>
    </row>
    <row r="358" spans="1:27" ht="15.95" customHeight="1" x14ac:dyDescent="0.2">
      <c r="A358" s="226" t="s">
        <v>59</v>
      </c>
      <c r="B358" s="227" t="s">
        <v>59</v>
      </c>
      <c r="C358" s="227" t="s">
        <v>59</v>
      </c>
      <c r="D358" s="227" t="s">
        <v>59</v>
      </c>
      <c r="E358" s="227"/>
      <c r="F358" s="228" t="s">
        <v>255</v>
      </c>
      <c r="G358" s="229">
        <f t="shared" ref="G358:T358" si="200">G359+G364</f>
        <v>0</v>
      </c>
      <c r="H358" s="229">
        <f t="shared" si="200"/>
        <v>0</v>
      </c>
      <c r="I358" s="229">
        <f t="shared" si="200"/>
        <v>0</v>
      </c>
      <c r="J358" s="229">
        <f t="shared" si="200"/>
        <v>0</v>
      </c>
      <c r="K358" s="229">
        <f t="shared" si="200"/>
        <v>0</v>
      </c>
      <c r="L358" s="229">
        <f t="shared" si="200"/>
        <v>0</v>
      </c>
      <c r="M358" s="229">
        <f t="shared" si="200"/>
        <v>0</v>
      </c>
      <c r="N358" s="229">
        <f t="shared" si="200"/>
        <v>0</v>
      </c>
      <c r="O358" s="229">
        <f t="shared" si="200"/>
        <v>0</v>
      </c>
      <c r="P358" s="229">
        <f t="shared" si="200"/>
        <v>0</v>
      </c>
      <c r="Q358" s="229">
        <f t="shared" si="200"/>
        <v>0</v>
      </c>
      <c r="R358" s="229">
        <f t="shared" si="200"/>
        <v>0</v>
      </c>
      <c r="S358" s="229">
        <f t="shared" si="200"/>
        <v>0</v>
      </c>
      <c r="T358" s="229">
        <f t="shared" si="200"/>
        <v>0</v>
      </c>
      <c r="U358" s="230" t="s">
        <v>31</v>
      </c>
      <c r="V358" s="231">
        <f>V359+V364</f>
        <v>0</v>
      </c>
      <c r="AA358" s="272"/>
    </row>
    <row r="359" spans="1:27" ht="13.9" customHeight="1" x14ac:dyDescent="0.2">
      <c r="A359" s="233">
        <v>32</v>
      </c>
      <c r="B359" s="243" t="s">
        <v>50</v>
      </c>
      <c r="C359" s="244" t="s">
        <v>59</v>
      </c>
      <c r="D359" s="244" t="s">
        <v>59</v>
      </c>
      <c r="E359" s="244"/>
      <c r="F359" s="236" t="s">
        <v>256</v>
      </c>
      <c r="G359" s="236">
        <f t="shared" ref="G359:T359" si="201">SUM(G360:G362)</f>
        <v>0</v>
      </c>
      <c r="H359" s="236">
        <f t="shared" si="201"/>
        <v>0</v>
      </c>
      <c r="I359" s="236">
        <f t="shared" si="201"/>
        <v>0</v>
      </c>
      <c r="J359" s="236">
        <f t="shared" si="201"/>
        <v>0</v>
      </c>
      <c r="K359" s="236">
        <f t="shared" si="201"/>
        <v>0</v>
      </c>
      <c r="L359" s="236">
        <f t="shared" si="201"/>
        <v>0</v>
      </c>
      <c r="M359" s="236">
        <f>SUM(M360:M362)</f>
        <v>0</v>
      </c>
      <c r="N359" s="236">
        <f t="shared" si="201"/>
        <v>0</v>
      </c>
      <c r="O359" s="236">
        <f t="shared" si="201"/>
        <v>0</v>
      </c>
      <c r="P359" s="236">
        <f t="shared" si="201"/>
        <v>0</v>
      </c>
      <c r="Q359" s="236">
        <f t="shared" si="201"/>
        <v>0</v>
      </c>
      <c r="R359" s="236">
        <f t="shared" si="201"/>
        <v>0</v>
      </c>
      <c r="S359" s="236">
        <f t="shared" si="201"/>
        <v>0</v>
      </c>
      <c r="T359" s="240">
        <f t="shared" si="201"/>
        <v>0</v>
      </c>
      <c r="U359" s="241" t="s">
        <v>31</v>
      </c>
      <c r="V359" s="242">
        <f>SUM(V360:V362)</f>
        <v>0</v>
      </c>
      <c r="AA359" s="272"/>
    </row>
    <row r="360" spans="1:27" ht="13.9" customHeight="1" x14ac:dyDescent="0.2">
      <c r="A360" s="233" t="s">
        <v>59</v>
      </c>
      <c r="B360" s="243" t="s">
        <v>59</v>
      </c>
      <c r="C360" s="245" t="s">
        <v>28</v>
      </c>
      <c r="D360" s="246"/>
      <c r="E360" s="245"/>
      <c r="F360" s="247" t="s">
        <v>257</v>
      </c>
      <c r="G360" s="247">
        <f>+G361+G362</f>
        <v>0</v>
      </c>
      <c r="H360" s="247">
        <f t="shared" ref="H360:S360" si="202">+H361+H362</f>
        <v>0</v>
      </c>
      <c r="I360" s="247">
        <f t="shared" si="202"/>
        <v>0</v>
      </c>
      <c r="J360" s="247">
        <f t="shared" si="202"/>
        <v>0</v>
      </c>
      <c r="K360" s="247">
        <f t="shared" si="202"/>
        <v>0</v>
      </c>
      <c r="L360" s="247">
        <f t="shared" si="202"/>
        <v>0</v>
      </c>
      <c r="M360" s="247">
        <f t="shared" si="202"/>
        <v>0</v>
      </c>
      <c r="N360" s="247">
        <f t="shared" si="202"/>
        <v>0</v>
      </c>
      <c r="O360" s="247">
        <f t="shared" si="202"/>
        <v>0</v>
      </c>
      <c r="P360" s="247">
        <f t="shared" si="202"/>
        <v>0</v>
      </c>
      <c r="Q360" s="247">
        <f t="shared" si="202"/>
        <v>0</v>
      </c>
      <c r="R360" s="247">
        <f t="shared" si="202"/>
        <v>0</v>
      </c>
      <c r="S360" s="247">
        <f t="shared" si="202"/>
        <v>0</v>
      </c>
      <c r="T360" s="240">
        <v>0</v>
      </c>
      <c r="U360" s="241" t="s">
        <v>31</v>
      </c>
      <c r="V360" s="248">
        <f t="shared" ref="V360:V362" si="203">+T360-S360</f>
        <v>0</v>
      </c>
      <c r="AA360" s="272"/>
    </row>
    <row r="361" spans="1:27" x14ac:dyDescent="0.2">
      <c r="A361" s="2"/>
      <c r="B361" s="4"/>
      <c r="C361" s="183"/>
      <c r="D361" s="4" t="s">
        <v>86</v>
      </c>
      <c r="E361" s="183"/>
      <c r="F361" s="185" t="s">
        <v>403</v>
      </c>
      <c r="G361" s="185">
        <v>0</v>
      </c>
      <c r="H361" s="185">
        <v>0</v>
      </c>
      <c r="I361" s="185">
        <v>0</v>
      </c>
      <c r="J361" s="185">
        <v>0</v>
      </c>
      <c r="K361" s="185">
        <v>0</v>
      </c>
      <c r="L361" s="185">
        <v>0</v>
      </c>
      <c r="M361" s="185">
        <v>0</v>
      </c>
      <c r="N361" s="185"/>
      <c r="O361" s="185"/>
      <c r="P361" s="185"/>
      <c r="Q361" s="185"/>
      <c r="R361" s="185"/>
      <c r="S361" s="185">
        <f t="shared" ref="S361:S362" si="204">SUM(G361:R361)</f>
        <v>0</v>
      </c>
      <c r="T361" s="138">
        <v>0</v>
      </c>
      <c r="U361" s="51" t="s">
        <v>31</v>
      </c>
      <c r="V361" s="186">
        <f t="shared" si="203"/>
        <v>0</v>
      </c>
      <c r="AA361" s="272"/>
    </row>
    <row r="362" spans="1:27" ht="14.45" hidden="1" customHeight="1" x14ac:dyDescent="0.2">
      <c r="A362" s="57"/>
      <c r="B362" s="58"/>
      <c r="C362" s="173"/>
      <c r="D362" s="58" t="s">
        <v>407</v>
      </c>
      <c r="E362" s="173"/>
      <c r="F362" s="167" t="s">
        <v>408</v>
      </c>
      <c r="G362" s="167">
        <v>0</v>
      </c>
      <c r="H362" s="167">
        <v>0</v>
      </c>
      <c r="I362" s="167">
        <v>0</v>
      </c>
      <c r="J362" s="167">
        <v>0</v>
      </c>
      <c r="K362" s="167">
        <v>0</v>
      </c>
      <c r="L362" s="167">
        <v>0</v>
      </c>
      <c r="M362" s="167">
        <v>0</v>
      </c>
      <c r="N362" s="167"/>
      <c r="O362" s="167"/>
      <c r="P362" s="167"/>
      <c r="Q362" s="167"/>
      <c r="R362" s="167"/>
      <c r="S362" s="167">
        <f t="shared" si="204"/>
        <v>0</v>
      </c>
      <c r="T362" s="137">
        <v>0</v>
      </c>
      <c r="U362" s="51" t="s">
        <v>31</v>
      </c>
      <c r="V362" s="187">
        <f t="shared" si="203"/>
        <v>0</v>
      </c>
      <c r="AA362" s="272"/>
    </row>
    <row r="363" spans="1:27" ht="13.9" hidden="1" customHeight="1" x14ac:dyDescent="0.2">
      <c r="A363" s="2"/>
      <c r="B363" s="4"/>
      <c r="C363" s="183"/>
      <c r="D363" s="184"/>
      <c r="E363" s="183"/>
      <c r="F363" s="183"/>
      <c r="G363" s="185"/>
      <c r="H363" s="185"/>
      <c r="I363" s="185"/>
      <c r="J363" s="185"/>
      <c r="K363" s="185"/>
      <c r="L363" s="185"/>
      <c r="M363" s="185"/>
      <c r="N363" s="167"/>
      <c r="O363" s="185"/>
      <c r="P363" s="185"/>
      <c r="Q363" s="185"/>
      <c r="R363" s="185"/>
      <c r="S363" s="185"/>
      <c r="T363" s="134"/>
      <c r="U363" s="51"/>
      <c r="V363" s="162"/>
      <c r="AA363" s="272"/>
    </row>
    <row r="364" spans="1:27" x14ac:dyDescent="0.2">
      <c r="A364" s="233"/>
      <c r="B364" s="243"/>
      <c r="C364" s="245" t="s">
        <v>32</v>
      </c>
      <c r="D364" s="246"/>
      <c r="E364" s="245"/>
      <c r="F364" s="244" t="s">
        <v>258</v>
      </c>
      <c r="G364" s="236">
        <f t="shared" ref="G364:T364" si="205">SUM(G365:G367)</f>
        <v>0</v>
      </c>
      <c r="H364" s="236">
        <f t="shared" si="205"/>
        <v>0</v>
      </c>
      <c r="I364" s="236">
        <f t="shared" si="205"/>
        <v>0</v>
      </c>
      <c r="J364" s="236">
        <f t="shared" si="205"/>
        <v>0</v>
      </c>
      <c r="K364" s="236">
        <f t="shared" si="205"/>
        <v>0</v>
      </c>
      <c r="L364" s="236">
        <f t="shared" si="205"/>
        <v>0</v>
      </c>
      <c r="M364" s="236">
        <f t="shared" si="205"/>
        <v>0</v>
      </c>
      <c r="N364" s="236">
        <f t="shared" si="205"/>
        <v>0</v>
      </c>
      <c r="O364" s="236">
        <f t="shared" si="205"/>
        <v>0</v>
      </c>
      <c r="P364" s="236">
        <f t="shared" si="205"/>
        <v>0</v>
      </c>
      <c r="Q364" s="236">
        <f t="shared" si="205"/>
        <v>0</v>
      </c>
      <c r="R364" s="236">
        <f t="shared" si="205"/>
        <v>0</v>
      </c>
      <c r="S364" s="236">
        <f t="shared" si="205"/>
        <v>0</v>
      </c>
      <c r="T364" s="240">
        <f t="shared" si="205"/>
        <v>0</v>
      </c>
      <c r="U364" s="241" t="s">
        <v>31</v>
      </c>
      <c r="V364" s="249">
        <f>SUM(V365:V367)</f>
        <v>0</v>
      </c>
      <c r="AA364" s="272"/>
    </row>
    <row r="365" spans="1:27" x14ac:dyDescent="0.2">
      <c r="A365" s="2"/>
      <c r="B365" s="4"/>
      <c r="C365" s="3"/>
      <c r="D365" s="4" t="s">
        <v>238</v>
      </c>
      <c r="E365" s="165"/>
      <c r="F365" s="174" t="s">
        <v>366</v>
      </c>
      <c r="G365" s="174">
        <v>0</v>
      </c>
      <c r="H365" s="174">
        <v>0</v>
      </c>
      <c r="I365" s="174">
        <v>0</v>
      </c>
      <c r="J365" s="174">
        <v>0</v>
      </c>
      <c r="K365" s="174">
        <v>0</v>
      </c>
      <c r="L365" s="174">
        <v>0</v>
      </c>
      <c r="M365" s="174">
        <v>0</v>
      </c>
      <c r="N365" s="174"/>
      <c r="O365" s="174"/>
      <c r="P365" s="174"/>
      <c r="Q365" s="174"/>
      <c r="R365" s="174"/>
      <c r="S365" s="174">
        <f t="shared" ref="S365:S367" si="206">SUM(G365:R365)</f>
        <v>0</v>
      </c>
      <c r="T365" s="136">
        <v>0</v>
      </c>
      <c r="U365" s="51" t="s">
        <v>31</v>
      </c>
      <c r="V365" s="187">
        <f t="shared" ref="V365:V367" si="207">+T365-S365</f>
        <v>0</v>
      </c>
      <c r="AA365" s="272"/>
    </row>
    <row r="366" spans="1:27" ht="13.9" customHeight="1" x14ac:dyDescent="0.2">
      <c r="A366" s="2"/>
      <c r="B366" s="4"/>
      <c r="C366" s="3"/>
      <c r="D366" s="4" t="s">
        <v>239</v>
      </c>
      <c r="E366" s="165"/>
      <c r="F366" s="174" t="s">
        <v>367</v>
      </c>
      <c r="G366" s="174">
        <v>0</v>
      </c>
      <c r="H366" s="174">
        <v>0</v>
      </c>
      <c r="I366" s="174">
        <v>0</v>
      </c>
      <c r="J366" s="174">
        <v>0</v>
      </c>
      <c r="K366" s="174">
        <v>0</v>
      </c>
      <c r="L366" s="174">
        <v>0</v>
      </c>
      <c r="M366" s="174">
        <v>0</v>
      </c>
      <c r="N366" s="174"/>
      <c r="O366" s="174"/>
      <c r="P366" s="174"/>
      <c r="Q366" s="174"/>
      <c r="R366" s="174"/>
      <c r="S366" s="174">
        <f t="shared" si="206"/>
        <v>0</v>
      </c>
      <c r="T366" s="136">
        <v>0</v>
      </c>
      <c r="U366" s="51" t="s">
        <v>31</v>
      </c>
      <c r="V366" s="187">
        <f t="shared" si="207"/>
        <v>0</v>
      </c>
      <c r="AA366" s="272"/>
    </row>
    <row r="367" spans="1:27" ht="13.5" hidden="1" customHeight="1" x14ac:dyDescent="0.2">
      <c r="A367" s="2"/>
      <c r="B367" s="4"/>
      <c r="C367" s="3"/>
      <c r="D367" s="4" t="s">
        <v>85</v>
      </c>
      <c r="E367" s="165"/>
      <c r="F367" s="174" t="s">
        <v>368</v>
      </c>
      <c r="G367" s="174">
        <v>0</v>
      </c>
      <c r="H367" s="174">
        <v>0</v>
      </c>
      <c r="I367" s="174">
        <v>0</v>
      </c>
      <c r="J367" s="174">
        <v>0</v>
      </c>
      <c r="K367" s="174">
        <v>0</v>
      </c>
      <c r="L367" s="174">
        <v>0</v>
      </c>
      <c r="M367" s="174">
        <v>0</v>
      </c>
      <c r="N367" s="174"/>
      <c r="O367" s="174"/>
      <c r="P367" s="174"/>
      <c r="Q367" s="174"/>
      <c r="R367" s="174"/>
      <c r="S367" s="174">
        <f t="shared" si="206"/>
        <v>0</v>
      </c>
      <c r="T367" s="136">
        <v>0</v>
      </c>
      <c r="U367" s="51" t="s">
        <v>31</v>
      </c>
      <c r="V367" s="187">
        <f t="shared" si="207"/>
        <v>0</v>
      </c>
      <c r="AA367" s="272"/>
    </row>
    <row r="368" spans="1:27" ht="13.9" hidden="1" customHeight="1" x14ac:dyDescent="0.2">
      <c r="A368" s="2"/>
      <c r="B368" s="4"/>
      <c r="C368" s="165"/>
      <c r="D368" s="165"/>
      <c r="E368" s="165"/>
      <c r="F368" s="174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34"/>
      <c r="U368" s="51"/>
      <c r="V368" s="162"/>
      <c r="AA368" s="272"/>
    </row>
    <row r="369" spans="1:27" ht="15" thickBot="1" x14ac:dyDescent="0.25">
      <c r="A369" s="168"/>
      <c r="B369" s="169"/>
      <c r="C369" s="169"/>
      <c r="D369" s="169"/>
      <c r="E369" s="169"/>
      <c r="F369" s="169"/>
      <c r="G369" s="170"/>
      <c r="H369" s="170"/>
      <c r="I369" s="170"/>
      <c r="J369" s="170"/>
      <c r="K369" s="170"/>
      <c r="L369" s="170"/>
      <c r="M369" s="170"/>
      <c r="N369" s="170"/>
      <c r="O369" s="170"/>
      <c r="P369" s="170"/>
      <c r="Q369" s="170"/>
      <c r="R369" s="170"/>
      <c r="S369" s="170"/>
      <c r="T369" s="89"/>
      <c r="U369" s="36"/>
      <c r="V369" s="171"/>
      <c r="AA369" s="272"/>
    </row>
    <row r="370" spans="1:27" ht="15.95" customHeight="1" x14ac:dyDescent="0.2">
      <c r="A370" s="226" t="s">
        <v>59</v>
      </c>
      <c r="B370" s="227" t="s">
        <v>59</v>
      </c>
      <c r="C370" s="227" t="s">
        <v>59</v>
      </c>
      <c r="D370" s="227" t="s">
        <v>59</v>
      </c>
      <c r="E370" s="227"/>
      <c r="F370" s="228" t="s">
        <v>259</v>
      </c>
      <c r="G370" s="229">
        <f t="shared" ref="G370:T371" si="208">G371</f>
        <v>0</v>
      </c>
      <c r="H370" s="229">
        <f t="shared" si="208"/>
        <v>0</v>
      </c>
      <c r="I370" s="229">
        <f t="shared" si="208"/>
        <v>0</v>
      </c>
      <c r="J370" s="229">
        <f t="shared" si="208"/>
        <v>0</v>
      </c>
      <c r="K370" s="229">
        <f t="shared" si="208"/>
        <v>0</v>
      </c>
      <c r="L370" s="229">
        <f t="shared" si="208"/>
        <v>0</v>
      </c>
      <c r="M370" s="229">
        <f t="shared" si="208"/>
        <v>0</v>
      </c>
      <c r="N370" s="229">
        <f t="shared" si="208"/>
        <v>0</v>
      </c>
      <c r="O370" s="229">
        <f t="shared" si="208"/>
        <v>0</v>
      </c>
      <c r="P370" s="229">
        <f t="shared" si="208"/>
        <v>0</v>
      </c>
      <c r="Q370" s="229">
        <f t="shared" si="208"/>
        <v>0</v>
      </c>
      <c r="R370" s="229">
        <f t="shared" si="208"/>
        <v>0</v>
      </c>
      <c r="S370" s="229">
        <f t="shared" si="208"/>
        <v>0</v>
      </c>
      <c r="T370" s="229">
        <f t="shared" si="208"/>
        <v>0</v>
      </c>
      <c r="U370" s="230" t="s">
        <v>31</v>
      </c>
      <c r="V370" s="231">
        <f>V371</f>
        <v>0</v>
      </c>
      <c r="AA370" s="272"/>
    </row>
    <row r="371" spans="1:27" ht="13.9" customHeight="1" x14ac:dyDescent="0.2">
      <c r="A371" s="233">
        <v>33</v>
      </c>
      <c r="B371" s="243" t="s">
        <v>34</v>
      </c>
      <c r="C371" s="244" t="s">
        <v>59</v>
      </c>
      <c r="D371" s="244" t="s">
        <v>59</v>
      </c>
      <c r="E371" s="244"/>
      <c r="F371" s="236" t="s">
        <v>187</v>
      </c>
      <c r="G371" s="236">
        <f t="shared" si="208"/>
        <v>0</v>
      </c>
      <c r="H371" s="236">
        <f t="shared" si="208"/>
        <v>0</v>
      </c>
      <c r="I371" s="236">
        <f t="shared" si="208"/>
        <v>0</v>
      </c>
      <c r="J371" s="236">
        <f t="shared" si="208"/>
        <v>0</v>
      </c>
      <c r="K371" s="236">
        <f t="shared" si="208"/>
        <v>0</v>
      </c>
      <c r="L371" s="236">
        <f t="shared" si="208"/>
        <v>0</v>
      </c>
      <c r="M371" s="236">
        <f t="shared" si="208"/>
        <v>0</v>
      </c>
      <c r="N371" s="236">
        <f t="shared" si="208"/>
        <v>0</v>
      </c>
      <c r="O371" s="236">
        <f t="shared" si="208"/>
        <v>0</v>
      </c>
      <c r="P371" s="236">
        <f t="shared" si="208"/>
        <v>0</v>
      </c>
      <c r="Q371" s="236">
        <f t="shared" si="208"/>
        <v>0</v>
      </c>
      <c r="R371" s="236">
        <f t="shared" si="208"/>
        <v>0</v>
      </c>
      <c r="S371" s="236">
        <f t="shared" si="208"/>
        <v>0</v>
      </c>
      <c r="T371" s="240">
        <f t="shared" si="208"/>
        <v>0</v>
      </c>
      <c r="U371" s="241" t="s">
        <v>31</v>
      </c>
      <c r="V371" s="242">
        <f>V372</f>
        <v>0</v>
      </c>
      <c r="AA371" s="272"/>
    </row>
    <row r="372" spans="1:27" x14ac:dyDescent="0.2">
      <c r="A372" s="2" t="s">
        <v>59</v>
      </c>
      <c r="B372" s="2" t="s">
        <v>59</v>
      </c>
      <c r="C372" s="165" t="s">
        <v>28</v>
      </c>
      <c r="D372" s="165" t="s">
        <v>59</v>
      </c>
      <c r="E372" s="165"/>
      <c r="F372" s="174" t="s">
        <v>188</v>
      </c>
      <c r="G372" s="167">
        <v>0</v>
      </c>
      <c r="H372" s="167">
        <v>0</v>
      </c>
      <c r="I372" s="167">
        <v>0</v>
      </c>
      <c r="J372" s="167">
        <v>0</v>
      </c>
      <c r="K372" s="167">
        <v>0</v>
      </c>
      <c r="L372" s="167">
        <v>0</v>
      </c>
      <c r="M372" s="167">
        <v>0</v>
      </c>
      <c r="N372" s="167"/>
      <c r="O372" s="167"/>
      <c r="P372" s="167"/>
      <c r="Q372" s="167"/>
      <c r="R372" s="167"/>
      <c r="S372" s="167">
        <f>SUM(G372:R372)</f>
        <v>0</v>
      </c>
      <c r="T372" s="134">
        <v>0</v>
      </c>
      <c r="U372" s="51" t="s">
        <v>31</v>
      </c>
      <c r="V372" s="187">
        <f>+T372-S372</f>
        <v>0</v>
      </c>
      <c r="AA372" s="272"/>
    </row>
    <row r="373" spans="1:27" ht="13.9" customHeight="1" thickBot="1" x14ac:dyDescent="0.25">
      <c r="A373" s="168"/>
      <c r="B373" s="169"/>
      <c r="C373" s="169"/>
      <c r="D373" s="169"/>
      <c r="E373" s="169"/>
      <c r="F373" s="169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89"/>
      <c r="U373" s="36"/>
      <c r="V373" s="171"/>
      <c r="AA373" s="272"/>
    </row>
    <row r="374" spans="1:27" ht="15.95" customHeight="1" x14ac:dyDescent="0.2">
      <c r="A374" s="226" t="s">
        <v>59</v>
      </c>
      <c r="B374" s="227" t="s">
        <v>59</v>
      </c>
      <c r="C374" s="227" t="s">
        <v>59</v>
      </c>
      <c r="D374" s="227" t="s">
        <v>59</v>
      </c>
      <c r="E374" s="227"/>
      <c r="F374" s="228" t="s">
        <v>260</v>
      </c>
      <c r="G374" s="229">
        <f t="shared" ref="G374:T374" si="209">+G375+G377</f>
        <v>4053255598</v>
      </c>
      <c r="H374" s="229">
        <f t="shared" ref="H374:I374" si="210">+H375+H377</f>
        <v>-19943460</v>
      </c>
      <c r="I374" s="229">
        <f t="shared" si="210"/>
        <v>0</v>
      </c>
      <c r="J374" s="229">
        <f t="shared" ref="J374:R374" si="211">+J375+J377</f>
        <v>0</v>
      </c>
      <c r="K374" s="229">
        <f t="shared" si="211"/>
        <v>0</v>
      </c>
      <c r="L374" s="229">
        <f t="shared" si="211"/>
        <v>0</v>
      </c>
      <c r="M374" s="229">
        <f t="shared" si="211"/>
        <v>0</v>
      </c>
      <c r="N374" s="229">
        <f t="shared" si="211"/>
        <v>0</v>
      </c>
      <c r="O374" s="229">
        <f t="shared" si="211"/>
        <v>0</v>
      </c>
      <c r="P374" s="229">
        <f t="shared" si="211"/>
        <v>0</v>
      </c>
      <c r="Q374" s="229">
        <f t="shared" si="211"/>
        <v>0</v>
      </c>
      <c r="R374" s="229">
        <f t="shared" si="211"/>
        <v>0</v>
      </c>
      <c r="S374" s="229">
        <f t="shared" si="209"/>
        <v>4033312138</v>
      </c>
      <c r="T374" s="229">
        <f t="shared" si="209"/>
        <v>4054102000</v>
      </c>
      <c r="U374" s="230">
        <f>+S374/T374</f>
        <v>0.9948718946883921</v>
      </c>
      <c r="V374" s="231">
        <f>+V375+V377</f>
        <v>20789862</v>
      </c>
      <c r="AA374" s="272"/>
    </row>
    <row r="375" spans="1:27" x14ac:dyDescent="0.2">
      <c r="A375" s="2">
        <v>34</v>
      </c>
      <c r="B375" s="4" t="s">
        <v>140</v>
      </c>
      <c r="C375" s="3" t="s">
        <v>59</v>
      </c>
      <c r="D375" s="3" t="s">
        <v>59</v>
      </c>
      <c r="E375" s="3"/>
      <c r="F375" s="8" t="s">
        <v>260</v>
      </c>
      <c r="G375" s="9">
        <f>G376</f>
        <v>0</v>
      </c>
      <c r="H375" s="9">
        <f>H376</f>
        <v>0</v>
      </c>
      <c r="I375" s="9">
        <f t="shared" ref="I375:R375" si="212">I376</f>
        <v>0</v>
      </c>
      <c r="J375" s="9">
        <f t="shared" si="212"/>
        <v>0</v>
      </c>
      <c r="K375" s="9">
        <f t="shared" si="212"/>
        <v>0</v>
      </c>
      <c r="L375" s="9">
        <f t="shared" si="212"/>
        <v>0</v>
      </c>
      <c r="M375" s="9">
        <f t="shared" si="212"/>
        <v>0</v>
      </c>
      <c r="N375" s="9">
        <f t="shared" si="212"/>
        <v>0</v>
      </c>
      <c r="O375" s="9">
        <f t="shared" si="212"/>
        <v>0</v>
      </c>
      <c r="P375" s="9">
        <f t="shared" si="212"/>
        <v>0</v>
      </c>
      <c r="Q375" s="9">
        <f t="shared" si="212"/>
        <v>0</v>
      </c>
      <c r="R375" s="9">
        <f t="shared" si="212"/>
        <v>0</v>
      </c>
      <c r="S375" s="9">
        <f>S376</f>
        <v>0</v>
      </c>
      <c r="T375" s="134">
        <f>T376</f>
        <v>0</v>
      </c>
      <c r="U375" s="51" t="s">
        <v>31</v>
      </c>
      <c r="V375" s="48">
        <f>V376</f>
        <v>0</v>
      </c>
      <c r="AA375" s="272"/>
    </row>
    <row r="376" spans="1:27" ht="15" hidden="1" x14ac:dyDescent="0.2">
      <c r="A376" s="2" t="s">
        <v>59</v>
      </c>
      <c r="B376" s="4" t="s">
        <v>59</v>
      </c>
      <c r="C376" s="181"/>
      <c r="D376" s="165" t="s">
        <v>59</v>
      </c>
      <c r="E376" s="165"/>
      <c r="F376" s="265"/>
      <c r="G376" s="9">
        <v>0</v>
      </c>
      <c r="H376" s="9">
        <v>0</v>
      </c>
      <c r="I376" s="167">
        <v>0</v>
      </c>
      <c r="J376" s="167">
        <v>0</v>
      </c>
      <c r="K376" s="167">
        <v>0</v>
      </c>
      <c r="L376" s="167">
        <v>0</v>
      </c>
      <c r="M376" s="167">
        <v>0</v>
      </c>
      <c r="N376" s="167"/>
      <c r="O376" s="167"/>
      <c r="P376" s="167"/>
      <c r="Q376" s="167"/>
      <c r="R376" s="167"/>
      <c r="S376" s="9">
        <f>SUM(G376:R376)</f>
        <v>0</v>
      </c>
      <c r="T376" s="134">
        <v>0</v>
      </c>
      <c r="U376" s="50" t="s">
        <v>31</v>
      </c>
      <c r="V376" s="12">
        <f>+T376-S376</f>
        <v>0</v>
      </c>
      <c r="AA376" s="272"/>
    </row>
    <row r="377" spans="1:27" ht="18" customHeight="1" x14ac:dyDescent="0.2">
      <c r="A377" s="233">
        <v>34</v>
      </c>
      <c r="B377" s="243" t="s">
        <v>140</v>
      </c>
      <c r="C377" s="244"/>
      <c r="D377" s="244" t="s">
        <v>59</v>
      </c>
      <c r="E377" s="244"/>
      <c r="F377" s="236" t="s">
        <v>261</v>
      </c>
      <c r="G377" s="236">
        <f>SUM(G378:G383)</f>
        <v>4053255598</v>
      </c>
      <c r="H377" s="236">
        <f>SUM(H378:H383)</f>
        <v>-19943460</v>
      </c>
      <c r="I377" s="236">
        <f t="shared" ref="I377" si="213">SUM(I378:I381)</f>
        <v>0</v>
      </c>
      <c r="J377" s="236">
        <f t="shared" ref="J377:R377" si="214">SUM(J378:J381)</f>
        <v>0</v>
      </c>
      <c r="K377" s="236">
        <f t="shared" si="214"/>
        <v>0</v>
      </c>
      <c r="L377" s="236">
        <f t="shared" si="214"/>
        <v>0</v>
      </c>
      <c r="M377" s="236">
        <f t="shared" si="214"/>
        <v>0</v>
      </c>
      <c r="N377" s="236">
        <f t="shared" si="214"/>
        <v>0</v>
      </c>
      <c r="O377" s="236">
        <f t="shared" si="214"/>
        <v>0</v>
      </c>
      <c r="P377" s="236">
        <f t="shared" si="214"/>
        <v>0</v>
      </c>
      <c r="Q377" s="236">
        <f t="shared" si="214"/>
        <v>0</v>
      </c>
      <c r="R377" s="236">
        <f t="shared" si="214"/>
        <v>0</v>
      </c>
      <c r="S377" s="236">
        <f>S378+S379+S380+S381+S382+S383</f>
        <v>4033312138</v>
      </c>
      <c r="T377" s="240">
        <f>T379+T380+T382+T381+T383</f>
        <v>4054102000</v>
      </c>
      <c r="U377" s="241">
        <f t="shared" ref="U377" si="215">+S377/T377</f>
        <v>0.9948718946883921</v>
      </c>
      <c r="V377" s="242">
        <f>SUM(V378:V383)</f>
        <v>20789862</v>
      </c>
      <c r="AA377" s="272"/>
    </row>
    <row r="378" spans="1:27" x14ac:dyDescent="0.2">
      <c r="A378" s="2" t="s">
        <v>59</v>
      </c>
      <c r="B378" s="4" t="s">
        <v>59</v>
      </c>
      <c r="C378" s="165" t="s">
        <v>32</v>
      </c>
      <c r="D378" s="165" t="s">
        <v>59</v>
      </c>
      <c r="E378" s="165"/>
      <c r="F378" s="174" t="s">
        <v>262</v>
      </c>
      <c r="G378" s="167">
        <v>0</v>
      </c>
      <c r="H378" s="167">
        <v>0</v>
      </c>
      <c r="I378" s="167">
        <v>0</v>
      </c>
      <c r="J378" s="167">
        <v>0</v>
      </c>
      <c r="K378" s="167">
        <v>0</v>
      </c>
      <c r="L378" s="167">
        <v>0</v>
      </c>
      <c r="M378" s="167">
        <v>0</v>
      </c>
      <c r="N378" s="167"/>
      <c r="O378" s="167"/>
      <c r="P378" s="167"/>
      <c r="Q378" s="167"/>
      <c r="R378" s="167"/>
      <c r="S378" s="167">
        <f t="shared" ref="S378:S383" si="216">SUM(G378:R378)</f>
        <v>0</v>
      </c>
      <c r="T378" s="134">
        <v>0</v>
      </c>
      <c r="U378" s="51" t="s">
        <v>31</v>
      </c>
      <c r="V378" s="162">
        <f t="shared" ref="V378:V383" si="217">+T378-S378</f>
        <v>0</v>
      </c>
      <c r="AA378" s="272"/>
    </row>
    <row r="379" spans="1:27" x14ac:dyDescent="0.2">
      <c r="A379" s="2" t="s">
        <v>59</v>
      </c>
      <c r="B379" s="4" t="s">
        <v>59</v>
      </c>
      <c r="C379" s="165" t="s">
        <v>63</v>
      </c>
      <c r="D379" s="165" t="s">
        <v>59</v>
      </c>
      <c r="E379" s="165"/>
      <c r="F379" s="174" t="s">
        <v>263</v>
      </c>
      <c r="G379" s="92">
        <v>3593989032</v>
      </c>
      <c r="H379" s="167">
        <v>-19943460</v>
      </c>
      <c r="I379" s="167">
        <v>0</v>
      </c>
      <c r="J379" s="167">
        <v>0</v>
      </c>
      <c r="K379" s="167">
        <v>0</v>
      </c>
      <c r="L379" s="167">
        <v>0</v>
      </c>
      <c r="M379" s="167">
        <v>0</v>
      </c>
      <c r="N379" s="167"/>
      <c r="O379" s="167"/>
      <c r="P379" s="167"/>
      <c r="Q379" s="167"/>
      <c r="R379" s="167"/>
      <c r="S379" s="167">
        <f t="shared" si="216"/>
        <v>3574045572</v>
      </c>
      <c r="T379" s="33">
        <v>3594835434</v>
      </c>
      <c r="U379" s="51">
        <f>+S379/T379</f>
        <v>0.99421674166128182</v>
      </c>
      <c r="V379" s="162">
        <f t="shared" si="217"/>
        <v>20789862</v>
      </c>
      <c r="AA379" s="272"/>
    </row>
    <row r="380" spans="1:27" x14ac:dyDescent="0.2">
      <c r="A380" s="2" t="s">
        <v>59</v>
      </c>
      <c r="B380" s="4" t="s">
        <v>59</v>
      </c>
      <c r="C380" s="165" t="s">
        <v>64</v>
      </c>
      <c r="D380" s="165" t="s">
        <v>59</v>
      </c>
      <c r="E380" s="165"/>
      <c r="F380" s="174" t="s">
        <v>264</v>
      </c>
      <c r="G380" s="92">
        <v>209011541</v>
      </c>
      <c r="H380" s="167">
        <v>0</v>
      </c>
      <c r="I380" s="167">
        <v>0</v>
      </c>
      <c r="J380" s="167">
        <v>0</v>
      </c>
      <c r="K380" s="167">
        <v>0</v>
      </c>
      <c r="L380" s="167">
        <v>0</v>
      </c>
      <c r="M380" s="167">
        <v>0</v>
      </c>
      <c r="N380" s="167"/>
      <c r="O380" s="167"/>
      <c r="P380" s="167"/>
      <c r="Q380" s="167"/>
      <c r="R380" s="167"/>
      <c r="S380" s="167">
        <f t="shared" si="216"/>
        <v>209011541</v>
      </c>
      <c r="T380" s="33">
        <v>209011541</v>
      </c>
      <c r="U380" s="51">
        <f t="shared" ref="U380:U383" si="218">+S380/T380</f>
        <v>1</v>
      </c>
      <c r="V380" s="162">
        <f t="shared" si="217"/>
        <v>0</v>
      </c>
      <c r="AA380" s="272"/>
    </row>
    <row r="381" spans="1:27" x14ac:dyDescent="0.2">
      <c r="A381" s="2" t="s">
        <v>59</v>
      </c>
      <c r="B381" s="4" t="s">
        <v>59</v>
      </c>
      <c r="C381" s="165" t="s">
        <v>74</v>
      </c>
      <c r="D381" s="165" t="s">
        <v>59</v>
      </c>
      <c r="E381" s="165"/>
      <c r="F381" s="174" t="s">
        <v>265</v>
      </c>
      <c r="G381" s="167">
        <v>7321100</v>
      </c>
      <c r="H381" s="167">
        <v>0</v>
      </c>
      <c r="I381" s="167">
        <v>0</v>
      </c>
      <c r="J381" s="167">
        <v>0</v>
      </c>
      <c r="K381" s="167">
        <v>0</v>
      </c>
      <c r="L381" s="167">
        <v>0</v>
      </c>
      <c r="M381" s="167">
        <v>0</v>
      </c>
      <c r="N381" s="167"/>
      <c r="O381" s="167"/>
      <c r="P381" s="167"/>
      <c r="Q381" s="167"/>
      <c r="R381" s="167"/>
      <c r="S381" s="167">
        <f t="shared" si="216"/>
        <v>7321100</v>
      </c>
      <c r="T381" s="33">
        <v>7321100</v>
      </c>
      <c r="U381" s="51">
        <f t="shared" si="218"/>
        <v>1</v>
      </c>
      <c r="V381" s="162">
        <f t="shared" si="217"/>
        <v>0</v>
      </c>
      <c r="AA381" s="272"/>
    </row>
    <row r="382" spans="1:27" x14ac:dyDescent="0.2">
      <c r="A382" s="2" t="s">
        <v>59</v>
      </c>
      <c r="B382" s="4" t="s">
        <v>59</v>
      </c>
      <c r="C382" s="181" t="s">
        <v>75</v>
      </c>
      <c r="D382" s="165" t="s">
        <v>59</v>
      </c>
      <c r="E382" s="165"/>
      <c r="F382" s="174" t="s">
        <v>413</v>
      </c>
      <c r="G382" s="167">
        <v>0</v>
      </c>
      <c r="H382" s="167">
        <v>0</v>
      </c>
      <c r="I382" s="167">
        <v>0</v>
      </c>
      <c r="J382" s="167">
        <v>0</v>
      </c>
      <c r="K382" s="167">
        <v>0</v>
      </c>
      <c r="L382" s="167">
        <v>0</v>
      </c>
      <c r="M382" s="167">
        <v>0</v>
      </c>
      <c r="N382" s="167"/>
      <c r="O382" s="167"/>
      <c r="P382" s="167"/>
      <c r="Q382" s="167"/>
      <c r="R382" s="167"/>
      <c r="S382" s="167">
        <f t="shared" si="216"/>
        <v>0</v>
      </c>
      <c r="T382" s="33">
        <v>0</v>
      </c>
      <c r="U382" s="51" t="s">
        <v>31</v>
      </c>
      <c r="V382" s="162">
        <f t="shared" si="217"/>
        <v>0</v>
      </c>
      <c r="AA382" s="272"/>
    </row>
    <row r="383" spans="1:27" x14ac:dyDescent="0.2">
      <c r="A383" s="2" t="s">
        <v>59</v>
      </c>
      <c r="B383" s="4" t="s">
        <v>59</v>
      </c>
      <c r="C383" s="181" t="s">
        <v>76</v>
      </c>
      <c r="D383" s="165" t="s">
        <v>59</v>
      </c>
      <c r="E383" s="165"/>
      <c r="F383" s="174" t="s">
        <v>429</v>
      </c>
      <c r="G383" s="92">
        <v>242933925</v>
      </c>
      <c r="H383" s="167">
        <v>0</v>
      </c>
      <c r="I383" s="167">
        <v>0</v>
      </c>
      <c r="J383" s="167">
        <v>0</v>
      </c>
      <c r="K383" s="167">
        <v>0</v>
      </c>
      <c r="L383" s="167">
        <v>0</v>
      </c>
      <c r="M383" s="167">
        <v>0</v>
      </c>
      <c r="N383" s="167"/>
      <c r="O383" s="167"/>
      <c r="P383" s="167"/>
      <c r="Q383" s="167"/>
      <c r="R383" s="167"/>
      <c r="S383" s="167">
        <f t="shared" si="216"/>
        <v>242933925</v>
      </c>
      <c r="T383" s="33">
        <v>242933925</v>
      </c>
      <c r="U383" s="51">
        <f t="shared" si="218"/>
        <v>1</v>
      </c>
      <c r="V383" s="162">
        <f t="shared" si="217"/>
        <v>0</v>
      </c>
      <c r="AA383" s="272"/>
    </row>
    <row r="384" spans="1:27" ht="13.9" customHeight="1" thickBot="1" x14ac:dyDescent="0.25">
      <c r="A384" s="168"/>
      <c r="B384" s="169"/>
      <c r="C384" s="169"/>
      <c r="D384" s="169"/>
      <c r="E384" s="169"/>
      <c r="F384" s="169"/>
      <c r="G384" s="170"/>
      <c r="H384" s="170"/>
      <c r="I384" s="170"/>
      <c r="J384" s="170"/>
      <c r="K384" s="170"/>
      <c r="L384" s="170"/>
      <c r="M384" s="170"/>
      <c r="N384" s="170"/>
      <c r="O384" s="170"/>
      <c r="P384" s="170"/>
      <c r="Q384" s="170"/>
      <c r="R384" s="170"/>
      <c r="S384" s="170"/>
      <c r="T384" s="89"/>
      <c r="U384" s="36"/>
      <c r="V384" s="171"/>
      <c r="AA384" s="272"/>
    </row>
    <row r="385" spans="1:27" ht="15.95" customHeight="1" x14ac:dyDescent="0.2">
      <c r="A385" s="226" t="s">
        <v>59</v>
      </c>
      <c r="B385" s="227" t="s">
        <v>59</v>
      </c>
      <c r="C385" s="227" t="s">
        <v>59</v>
      </c>
      <c r="D385" s="227" t="s">
        <v>59</v>
      </c>
      <c r="E385" s="227"/>
      <c r="F385" s="228" t="s">
        <v>266</v>
      </c>
      <c r="G385" s="229">
        <f>G386</f>
        <v>0</v>
      </c>
      <c r="H385" s="229">
        <f>H386</f>
        <v>0</v>
      </c>
      <c r="I385" s="229">
        <f t="shared" ref="I385:R385" si="219">I386</f>
        <v>0</v>
      </c>
      <c r="J385" s="229">
        <f t="shared" si="219"/>
        <v>0</v>
      </c>
      <c r="K385" s="229">
        <f t="shared" si="219"/>
        <v>0</v>
      </c>
      <c r="L385" s="229">
        <f t="shared" si="219"/>
        <v>0</v>
      </c>
      <c r="M385" s="229">
        <f t="shared" si="219"/>
        <v>0</v>
      </c>
      <c r="N385" s="229">
        <f t="shared" si="219"/>
        <v>0</v>
      </c>
      <c r="O385" s="229">
        <f t="shared" si="219"/>
        <v>0</v>
      </c>
      <c r="P385" s="229">
        <f t="shared" si="219"/>
        <v>0</v>
      </c>
      <c r="Q385" s="229">
        <f t="shared" si="219"/>
        <v>0</v>
      </c>
      <c r="R385" s="229">
        <f t="shared" si="219"/>
        <v>0</v>
      </c>
      <c r="S385" s="229">
        <f t="shared" ref="S385:T385" si="220">S386</f>
        <v>0</v>
      </c>
      <c r="T385" s="229">
        <f t="shared" si="220"/>
        <v>0</v>
      </c>
      <c r="U385" s="230" t="s">
        <v>31</v>
      </c>
      <c r="V385" s="231">
        <f>V386</f>
        <v>0</v>
      </c>
      <c r="AA385" s="272"/>
    </row>
    <row r="386" spans="1:27" ht="13.9" customHeight="1" x14ac:dyDescent="0.2">
      <c r="A386" s="2">
        <v>35</v>
      </c>
      <c r="B386" s="2" t="s">
        <v>59</v>
      </c>
      <c r="C386" s="165" t="s">
        <v>59</v>
      </c>
      <c r="D386" s="165" t="s">
        <v>59</v>
      </c>
      <c r="E386" s="165"/>
      <c r="F386" s="174" t="s">
        <v>267</v>
      </c>
      <c r="G386" s="167">
        <v>0</v>
      </c>
      <c r="H386" s="167">
        <v>0</v>
      </c>
      <c r="I386" s="167">
        <v>0</v>
      </c>
      <c r="J386" s="167"/>
      <c r="K386" s="167">
        <v>0</v>
      </c>
      <c r="L386" s="167">
        <v>0</v>
      </c>
      <c r="M386" s="167">
        <v>0</v>
      </c>
      <c r="N386" s="167"/>
      <c r="O386" s="167"/>
      <c r="P386" s="167"/>
      <c r="Q386" s="167"/>
      <c r="R386" s="167"/>
      <c r="S386" s="167">
        <f t="shared" ref="S386" si="221">SUM(G386:R386)</f>
        <v>0</v>
      </c>
      <c r="T386" s="33">
        <v>0</v>
      </c>
      <c r="U386" s="51" t="s">
        <v>31</v>
      </c>
      <c r="V386" s="162">
        <f>+T386-S386</f>
        <v>0</v>
      </c>
      <c r="AA386" s="272"/>
    </row>
    <row r="387" spans="1:27" ht="13.9" customHeight="1" x14ac:dyDescent="0.2">
      <c r="A387" s="168"/>
      <c r="B387" s="169"/>
      <c r="C387" s="169"/>
      <c r="D387" s="169"/>
      <c r="E387" s="169"/>
      <c r="F387" s="169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39"/>
      <c r="U387" s="36"/>
      <c r="V387" s="171"/>
      <c r="AA387" s="272"/>
    </row>
    <row r="388" spans="1:27" ht="17.25" customHeight="1" x14ac:dyDescent="0.2">
      <c r="A388" s="150" t="s">
        <v>59</v>
      </c>
      <c r="B388" s="150" t="s">
        <v>59</v>
      </c>
      <c r="C388" s="150" t="s">
        <v>59</v>
      </c>
      <c r="D388" s="151" t="s">
        <v>59</v>
      </c>
      <c r="E388" s="151"/>
      <c r="F388" s="206" t="s">
        <v>356</v>
      </c>
      <c r="G388" s="152">
        <f t="shared" ref="G388:T388" si="222">+G385+G374+G370+G358+G261+G226+G215+G186+G180+G93+G46+G222</f>
        <v>23925817934</v>
      </c>
      <c r="H388" s="152">
        <f t="shared" si="222"/>
        <v>24622576151</v>
      </c>
      <c r="I388" s="152">
        <f t="shared" si="222"/>
        <v>49304947610</v>
      </c>
      <c r="J388" s="152">
        <f t="shared" si="222"/>
        <v>23389738634</v>
      </c>
      <c r="K388" s="152">
        <f t="shared" si="222"/>
        <v>24181984574</v>
      </c>
      <c r="L388" s="152">
        <f t="shared" si="222"/>
        <v>24492899074</v>
      </c>
      <c r="M388" s="152">
        <f t="shared" si="222"/>
        <v>23313881854</v>
      </c>
      <c r="N388" s="152">
        <f t="shared" si="222"/>
        <v>0</v>
      </c>
      <c r="O388" s="152">
        <f t="shared" si="222"/>
        <v>0</v>
      </c>
      <c r="P388" s="152">
        <f t="shared" si="222"/>
        <v>0</v>
      </c>
      <c r="Q388" s="152">
        <f t="shared" si="222"/>
        <v>0</v>
      </c>
      <c r="R388" s="152">
        <f t="shared" si="222"/>
        <v>0</v>
      </c>
      <c r="S388" s="152">
        <f t="shared" si="222"/>
        <v>193231845831</v>
      </c>
      <c r="T388" s="153">
        <f t="shared" si="222"/>
        <v>302546323000</v>
      </c>
      <c r="U388" s="154">
        <f t="shared" ref="U388" si="223">+S388/T388</f>
        <v>0.63868515708584561</v>
      </c>
      <c r="V388" s="155">
        <f>+V385+V374+V370+V358+V261+V226+V215+V186+V180+V93+V46+V222</f>
        <v>109314477169</v>
      </c>
      <c r="AA388" s="272"/>
    </row>
    <row r="389" spans="1:27" ht="14.45" customHeight="1" x14ac:dyDescent="0.2">
      <c r="R389" s="31">
        <v>0</v>
      </c>
      <c r="T389" s="74"/>
      <c r="AA389" s="272"/>
    </row>
    <row r="390" spans="1:27" ht="13.9" customHeight="1" x14ac:dyDescent="0.2">
      <c r="D390" s="38"/>
      <c r="E390" s="38"/>
      <c r="F390" s="82" t="s">
        <v>312</v>
      </c>
      <c r="G390" s="222">
        <f t="shared" ref="G390:R390" si="224">+G10-G45</f>
        <v>-874182165</v>
      </c>
      <c r="H390" s="223">
        <f t="shared" si="224"/>
        <v>21229084</v>
      </c>
      <c r="I390" s="224">
        <f t="shared" si="224"/>
        <v>-2244279372</v>
      </c>
      <c r="J390" s="224">
        <f t="shared" si="224"/>
        <v>2061741000</v>
      </c>
      <c r="K390" s="224">
        <f t="shared" si="224"/>
        <v>1094590010</v>
      </c>
      <c r="L390" s="224">
        <f t="shared" si="224"/>
        <v>-926942869</v>
      </c>
      <c r="M390" s="224">
        <f t="shared" si="224"/>
        <v>477594856</v>
      </c>
      <c r="N390" s="224">
        <f t="shared" si="224"/>
        <v>0</v>
      </c>
      <c r="O390" s="224">
        <f t="shared" si="224"/>
        <v>0</v>
      </c>
      <c r="P390" s="224">
        <f t="shared" si="224"/>
        <v>0</v>
      </c>
      <c r="Q390" s="224">
        <f t="shared" si="224"/>
        <v>0</v>
      </c>
      <c r="R390" s="224">
        <f t="shared" si="224"/>
        <v>0</v>
      </c>
      <c r="S390" s="225"/>
      <c r="T390" s="39"/>
      <c r="U390" s="39"/>
      <c r="AA390" s="272"/>
    </row>
    <row r="391" spans="1:27" ht="14.45" customHeight="1" x14ac:dyDescent="0.2">
      <c r="D391" s="34">
        <v>11102</v>
      </c>
      <c r="E391" s="38"/>
      <c r="F391" s="83" t="s">
        <v>313</v>
      </c>
      <c r="G391" s="33">
        <v>397888093</v>
      </c>
      <c r="H391" s="86">
        <v>692589201</v>
      </c>
      <c r="I391" s="22">
        <v>5490934400</v>
      </c>
      <c r="J391" s="22">
        <v>2123113064</v>
      </c>
      <c r="K391" s="22">
        <v>2052330724</v>
      </c>
      <c r="L391" s="22">
        <v>784743746</v>
      </c>
      <c r="M391" s="22">
        <v>579070908</v>
      </c>
      <c r="N391" s="22"/>
      <c r="O391" s="22"/>
      <c r="P391" s="22"/>
      <c r="Q391" s="22"/>
      <c r="R391" s="22"/>
      <c r="S391" s="41"/>
      <c r="T391" s="31"/>
      <c r="U391" s="31"/>
      <c r="V391" s="41"/>
      <c r="AA391" s="272"/>
    </row>
    <row r="392" spans="1:27" ht="13.9" customHeight="1" x14ac:dyDescent="0.2">
      <c r="D392" s="34">
        <v>11201</v>
      </c>
      <c r="E392" s="38"/>
      <c r="F392" s="83" t="s">
        <v>314</v>
      </c>
      <c r="G392" s="22">
        <v>9568183</v>
      </c>
      <c r="H392" s="86">
        <v>6632786</v>
      </c>
      <c r="I392" s="22">
        <v>2458660</v>
      </c>
      <c r="J392" s="22">
        <v>430494</v>
      </c>
      <c r="K392" s="22">
        <v>8728722</v>
      </c>
      <c r="L392" s="22">
        <v>8370434</v>
      </c>
      <c r="M392" s="22">
        <v>3123708</v>
      </c>
      <c r="N392" s="22"/>
      <c r="O392" s="22"/>
      <c r="P392" s="22"/>
      <c r="Q392" s="22"/>
      <c r="R392" s="22"/>
      <c r="T392" s="31"/>
      <c r="U392" s="31"/>
      <c r="V392" s="31"/>
      <c r="AA392" s="272"/>
    </row>
    <row r="393" spans="1:27" ht="14.45" customHeight="1" x14ac:dyDescent="0.2">
      <c r="D393" s="34">
        <v>11401</v>
      </c>
      <c r="E393" s="38"/>
      <c r="F393" s="83" t="s">
        <v>315</v>
      </c>
      <c r="G393" s="22">
        <v>80000</v>
      </c>
      <c r="H393" s="86">
        <v>142586</v>
      </c>
      <c r="I393" s="22">
        <v>62586</v>
      </c>
      <c r="J393" s="22">
        <v>0</v>
      </c>
      <c r="K393" s="22">
        <v>0</v>
      </c>
      <c r="L393" s="22">
        <v>0</v>
      </c>
      <c r="M393" s="22">
        <v>684779</v>
      </c>
      <c r="N393" s="22"/>
      <c r="O393" s="22"/>
      <c r="P393" s="22"/>
      <c r="Q393" s="22"/>
      <c r="R393" s="22"/>
      <c r="T393" s="31"/>
      <c r="U393" s="31"/>
      <c r="V393" s="31"/>
      <c r="AA393" s="272"/>
    </row>
    <row r="394" spans="1:27" ht="13.9" customHeight="1" x14ac:dyDescent="0.2">
      <c r="D394" s="34">
        <v>11402</v>
      </c>
      <c r="E394" s="38"/>
      <c r="F394" s="83" t="s">
        <v>316</v>
      </c>
      <c r="G394" s="22">
        <v>0</v>
      </c>
      <c r="H394" s="86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0</v>
      </c>
      <c r="N394" s="22"/>
      <c r="O394" s="22"/>
      <c r="P394" s="22"/>
      <c r="Q394" s="22"/>
      <c r="R394" s="22"/>
      <c r="T394" s="31"/>
      <c r="U394" s="31"/>
      <c r="V394" s="31"/>
      <c r="AA394" s="272"/>
    </row>
    <row r="395" spans="1:27" ht="14.45" customHeight="1" x14ac:dyDescent="0.2">
      <c r="D395" s="34">
        <v>11403</v>
      </c>
      <c r="E395" s="38"/>
      <c r="F395" s="83" t="s">
        <v>317</v>
      </c>
      <c r="G395" s="33">
        <v>195985841</v>
      </c>
      <c r="H395" s="86">
        <v>207630180</v>
      </c>
      <c r="I395" s="22">
        <v>222519299</v>
      </c>
      <c r="J395" s="22">
        <v>224723442</v>
      </c>
      <c r="K395" s="22">
        <v>233878783</v>
      </c>
      <c r="L395" s="22">
        <v>240556645</v>
      </c>
      <c r="M395" s="22">
        <v>242615187</v>
      </c>
      <c r="N395" s="22"/>
      <c r="O395" s="22"/>
      <c r="P395" s="22"/>
      <c r="Q395" s="22"/>
      <c r="R395" s="22"/>
      <c r="T395" s="31"/>
      <c r="U395" s="31"/>
      <c r="V395" s="31"/>
      <c r="AA395" s="272"/>
    </row>
    <row r="396" spans="1:27" x14ac:dyDescent="0.2">
      <c r="D396" s="34">
        <v>11405</v>
      </c>
      <c r="E396" s="38"/>
      <c r="F396" s="83" t="s">
        <v>318</v>
      </c>
      <c r="G396" s="22">
        <v>0</v>
      </c>
      <c r="H396" s="86">
        <v>0</v>
      </c>
      <c r="I396" s="22">
        <v>0</v>
      </c>
      <c r="J396" s="22">
        <v>1735610</v>
      </c>
      <c r="K396" s="22">
        <v>48650395</v>
      </c>
      <c r="L396" s="22">
        <v>81991940</v>
      </c>
      <c r="M396" s="22">
        <v>175501327</v>
      </c>
      <c r="N396" s="22"/>
      <c r="O396" s="22"/>
      <c r="P396" s="22"/>
      <c r="Q396" s="22"/>
      <c r="R396" s="22"/>
      <c r="T396" s="31"/>
      <c r="U396" s="31"/>
      <c r="V396" s="31"/>
      <c r="AA396" s="272"/>
    </row>
    <row r="397" spans="1:27" ht="14.45" customHeight="1" x14ac:dyDescent="0.2">
      <c r="D397" s="34">
        <v>11406</v>
      </c>
      <c r="E397" s="38"/>
      <c r="F397" s="83" t="s">
        <v>319</v>
      </c>
      <c r="G397" s="33">
        <v>5681124</v>
      </c>
      <c r="H397" s="86">
        <v>1713313</v>
      </c>
      <c r="I397" s="22">
        <v>7397308</v>
      </c>
      <c r="J397" s="22">
        <v>3941863</v>
      </c>
      <c r="K397" s="22">
        <v>1334709</v>
      </c>
      <c r="L397" s="22">
        <v>747522</v>
      </c>
      <c r="M397" s="22">
        <v>3230979</v>
      </c>
      <c r="N397" s="22"/>
      <c r="O397" s="22"/>
      <c r="P397" s="22"/>
      <c r="Q397" s="22"/>
      <c r="R397" s="22"/>
      <c r="T397" s="31"/>
      <c r="U397" s="31"/>
      <c r="V397" s="31"/>
      <c r="AA397" s="272"/>
    </row>
    <row r="398" spans="1:27" ht="14.45" customHeight="1" x14ac:dyDescent="0.2">
      <c r="D398" s="34">
        <v>11498</v>
      </c>
      <c r="E398" s="38"/>
      <c r="F398" s="83" t="s">
        <v>320</v>
      </c>
      <c r="G398" s="33">
        <v>13651762</v>
      </c>
      <c r="H398" s="86">
        <v>14990068</v>
      </c>
      <c r="I398" s="22">
        <v>17247021</v>
      </c>
      <c r="J398" s="22">
        <v>13461984</v>
      </c>
      <c r="K398" s="22">
        <v>15994206</v>
      </c>
      <c r="L398" s="22">
        <v>18520048</v>
      </c>
      <c r="M398" s="22">
        <v>37388347</v>
      </c>
      <c r="N398" s="22"/>
      <c r="O398" s="22"/>
      <c r="P398" s="22"/>
      <c r="Q398" s="22"/>
      <c r="R398" s="22"/>
      <c r="T398" s="31"/>
      <c r="U398" s="31"/>
      <c r="V398" s="31"/>
      <c r="AA398" s="272"/>
    </row>
    <row r="399" spans="1:27" ht="14.45" customHeight="1" x14ac:dyDescent="0.2">
      <c r="D399" s="34">
        <v>11601</v>
      </c>
      <c r="E399" s="38"/>
      <c r="F399" s="83" t="s">
        <v>321</v>
      </c>
      <c r="G399" s="221">
        <v>-9600</v>
      </c>
      <c r="H399" s="221">
        <v>-9600</v>
      </c>
      <c r="I399" s="221">
        <v>-9600</v>
      </c>
      <c r="J399" s="221">
        <v>-9600</v>
      </c>
      <c r="K399" s="22">
        <v>-9600</v>
      </c>
      <c r="L399" s="22">
        <v>-9600</v>
      </c>
      <c r="M399" s="22">
        <v>-9600</v>
      </c>
      <c r="N399" s="22"/>
      <c r="O399" s="22"/>
      <c r="P399" s="22"/>
      <c r="Q399" s="22"/>
      <c r="R399" s="22"/>
      <c r="T399" s="31"/>
      <c r="U399" s="31"/>
      <c r="V399" s="31"/>
      <c r="AA399" s="272"/>
    </row>
    <row r="400" spans="1:27" x14ac:dyDescent="0.2">
      <c r="D400" s="34">
        <v>11604</v>
      </c>
      <c r="E400" s="38"/>
      <c r="F400" s="83" t="s">
        <v>322</v>
      </c>
      <c r="G400" s="88">
        <v>0</v>
      </c>
      <c r="H400" s="86">
        <v>0</v>
      </c>
      <c r="I400" s="22">
        <v>0</v>
      </c>
      <c r="J400" s="22">
        <v>0</v>
      </c>
      <c r="K400" s="22">
        <v>0</v>
      </c>
      <c r="L400" s="22">
        <v>0</v>
      </c>
      <c r="M400" s="22">
        <v>0</v>
      </c>
      <c r="N400" s="22"/>
      <c r="O400" s="22"/>
      <c r="P400" s="22"/>
      <c r="Q400" s="22"/>
      <c r="R400" s="22"/>
      <c r="T400" s="31"/>
      <c r="U400" s="31"/>
      <c r="V400" s="31"/>
      <c r="AA400" s="272"/>
    </row>
    <row r="401" spans="4:31" ht="14.45" customHeight="1" x14ac:dyDescent="0.2">
      <c r="D401" s="34">
        <v>21401</v>
      </c>
      <c r="E401" s="38"/>
      <c r="F401" s="83" t="s">
        <v>323</v>
      </c>
      <c r="G401" s="34">
        <v>742</v>
      </c>
      <c r="H401" s="86">
        <v>730</v>
      </c>
      <c r="I401" s="22">
        <v>238</v>
      </c>
      <c r="J401" s="22">
        <v>2543894</v>
      </c>
      <c r="K401" s="22">
        <v>199209</v>
      </c>
      <c r="L401" s="22">
        <v>3350</v>
      </c>
      <c r="M401" s="22">
        <v>5367</v>
      </c>
      <c r="N401" s="22"/>
      <c r="O401" s="22"/>
      <c r="P401" s="215"/>
      <c r="Q401" s="22"/>
      <c r="R401" s="22"/>
      <c r="T401" s="31"/>
      <c r="U401" s="31"/>
      <c r="V401" s="31"/>
      <c r="AA401" s="272"/>
    </row>
    <row r="402" spans="4:31" x14ac:dyDescent="0.2">
      <c r="D402" s="34">
        <v>21405</v>
      </c>
      <c r="E402" s="38"/>
      <c r="F402" s="84" t="s">
        <v>324</v>
      </c>
      <c r="G402" s="22">
        <v>80000000</v>
      </c>
      <c r="H402" s="87">
        <v>80000000</v>
      </c>
      <c r="I402" s="81">
        <v>194300000</v>
      </c>
      <c r="J402" s="81">
        <v>194300000</v>
      </c>
      <c r="K402" s="81">
        <v>194300000</v>
      </c>
      <c r="L402" s="81">
        <v>194300000</v>
      </c>
      <c r="M402" s="81">
        <v>194300000</v>
      </c>
      <c r="N402" s="81"/>
      <c r="O402" s="81"/>
      <c r="P402" s="81"/>
      <c r="Q402" s="81"/>
      <c r="R402" s="81"/>
      <c r="T402" s="31"/>
      <c r="U402" s="31"/>
      <c r="V402" s="31"/>
      <c r="AA402" s="272"/>
    </row>
    <row r="403" spans="4:31" ht="14.45" customHeight="1" x14ac:dyDescent="0.2">
      <c r="D403" s="34">
        <v>21406</v>
      </c>
      <c r="E403" s="80"/>
      <c r="F403" s="85" t="s">
        <v>325</v>
      </c>
      <c r="G403" s="33">
        <v>1527503338</v>
      </c>
      <c r="H403" s="86">
        <v>1750656183</v>
      </c>
      <c r="I403" s="22">
        <v>7112466297</v>
      </c>
      <c r="J403" s="22">
        <v>3440930128</v>
      </c>
      <c r="K403" s="22">
        <v>3301577598</v>
      </c>
      <c r="L403" s="22">
        <v>1649439824</v>
      </c>
      <c r="M403" s="22">
        <v>1879098535</v>
      </c>
      <c r="N403" s="22"/>
      <c r="O403" s="22"/>
      <c r="P403" s="22"/>
      <c r="Q403" s="22"/>
      <c r="R403" s="22"/>
      <c r="T403" s="31"/>
      <c r="U403" s="31"/>
      <c r="V403" s="31"/>
      <c r="AA403" s="272"/>
    </row>
    <row r="404" spans="4:31" ht="14.45" customHeight="1" x14ac:dyDescent="0.2">
      <c r="D404" s="34">
        <v>21409</v>
      </c>
      <c r="E404" s="80"/>
      <c r="F404" s="85" t="s">
        <v>326</v>
      </c>
      <c r="G404" s="33">
        <v>103988901</v>
      </c>
      <c r="H404" s="86">
        <v>309473138</v>
      </c>
      <c r="I404" s="22">
        <v>220815761</v>
      </c>
      <c r="J404" s="22"/>
      <c r="K404" s="22">
        <v>0</v>
      </c>
      <c r="L404" s="22">
        <v>222668222</v>
      </c>
      <c r="M404" s="22">
        <v>223586222</v>
      </c>
      <c r="N404" s="22"/>
      <c r="O404" s="22"/>
      <c r="P404" s="22"/>
      <c r="Q404" s="22"/>
      <c r="R404" s="22"/>
      <c r="T404" s="31"/>
      <c r="U404" s="31"/>
      <c r="V404" s="31"/>
      <c r="AA404" s="272"/>
      <c r="AE404" s="41"/>
    </row>
    <row r="405" spans="4:31" ht="14.45" customHeight="1" x14ac:dyDescent="0.2">
      <c r="D405" s="34">
        <v>21601</v>
      </c>
      <c r="E405" s="80"/>
      <c r="F405" s="85" t="s">
        <v>327</v>
      </c>
      <c r="G405" s="33">
        <v>0</v>
      </c>
      <c r="H405" s="86">
        <v>0</v>
      </c>
      <c r="I405" s="22">
        <v>20785584</v>
      </c>
      <c r="J405" s="22">
        <v>20716584</v>
      </c>
      <c r="K405" s="22">
        <v>20716584</v>
      </c>
      <c r="L405" s="22">
        <v>20716584</v>
      </c>
      <c r="M405" s="22">
        <v>20716584</v>
      </c>
      <c r="N405" s="22"/>
      <c r="O405" s="22"/>
      <c r="P405" s="22"/>
      <c r="Q405" s="22"/>
      <c r="R405" s="22"/>
      <c r="T405" s="31"/>
      <c r="U405" s="31"/>
      <c r="V405" s="31"/>
      <c r="AA405" s="272"/>
    </row>
    <row r="406" spans="4:31" ht="13.9" customHeight="1" x14ac:dyDescent="0.2">
      <c r="D406" s="34">
        <v>21604</v>
      </c>
      <c r="E406" s="80"/>
      <c r="F406" s="85" t="s">
        <v>406</v>
      </c>
      <c r="G406" s="33">
        <v>0</v>
      </c>
      <c r="H406" s="86">
        <v>0</v>
      </c>
      <c r="I406" s="22">
        <v>0</v>
      </c>
      <c r="J406" s="22">
        <v>0</v>
      </c>
      <c r="K406" s="22">
        <v>0</v>
      </c>
      <c r="L406" s="22">
        <v>0</v>
      </c>
      <c r="M406" s="22">
        <v>0</v>
      </c>
      <c r="N406" s="22"/>
      <c r="O406" s="22"/>
      <c r="P406" s="22"/>
      <c r="Q406" s="22"/>
      <c r="R406" s="22"/>
      <c r="T406" s="31"/>
      <c r="U406" s="31"/>
      <c r="V406" s="31"/>
      <c r="AA406" s="272"/>
    </row>
    <row r="407" spans="4:31" ht="13.9" customHeight="1" x14ac:dyDescent="0.2"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73"/>
      <c r="AA407" s="272"/>
    </row>
    <row r="408" spans="4:31" ht="13.9" customHeight="1" x14ac:dyDescent="0.2">
      <c r="G408" s="40">
        <f t="shared" ref="G408:R408" si="225">+G10-G45</f>
        <v>-874182165</v>
      </c>
      <c r="H408" s="40">
        <f t="shared" si="225"/>
        <v>21229084</v>
      </c>
      <c r="I408" s="40">
        <f t="shared" si="225"/>
        <v>-2244279372</v>
      </c>
      <c r="J408" s="40">
        <f t="shared" si="225"/>
        <v>2061741000</v>
      </c>
      <c r="K408" s="40">
        <f t="shared" si="225"/>
        <v>1094590010</v>
      </c>
      <c r="L408" s="40">
        <f t="shared" si="225"/>
        <v>-926942869</v>
      </c>
      <c r="M408" s="40">
        <f t="shared" si="225"/>
        <v>477594856</v>
      </c>
      <c r="N408" s="40">
        <f t="shared" si="225"/>
        <v>0</v>
      </c>
      <c r="O408" s="40">
        <f t="shared" si="225"/>
        <v>0</v>
      </c>
      <c r="P408" s="40">
        <f t="shared" si="225"/>
        <v>0</v>
      </c>
      <c r="Q408" s="40">
        <f t="shared" si="225"/>
        <v>0</v>
      </c>
      <c r="R408" s="40">
        <f t="shared" si="225"/>
        <v>0</v>
      </c>
      <c r="S408" s="40"/>
      <c r="AA408" s="272"/>
    </row>
    <row r="409" spans="4:31" ht="13.9" customHeight="1" x14ac:dyDescent="0.25">
      <c r="G409" s="15"/>
      <c r="H409" s="15"/>
      <c r="I409" s="15"/>
      <c r="J409" s="15"/>
      <c r="K409" s="15"/>
      <c r="L409" s="15"/>
      <c r="M409" s="15"/>
      <c r="N409" s="15"/>
      <c r="O409" s="15"/>
      <c r="P409" s="39"/>
      <c r="Q409" s="39"/>
      <c r="R409" s="39"/>
      <c r="S409" s="39"/>
      <c r="AA409" s="272"/>
    </row>
    <row r="410" spans="4:31" ht="13.9" customHeight="1" x14ac:dyDescent="0.2">
      <c r="F410" s="18" t="s">
        <v>22</v>
      </c>
      <c r="G410" s="19">
        <f>+G391+G392+G393+G394+G395+G396+G397+G398+G399-G401-G402-G403-G404-G405-G406+G400</f>
        <v>-1088647578</v>
      </c>
      <c r="H410" s="19">
        <f>+H391+H392+H393+H394+H395+H396+H397+H398+H399+H400-H401-H402-H403-H404-H405</f>
        <v>-1216441517</v>
      </c>
      <c r="I410" s="19">
        <f t="shared" ref="I410" si="226">+I391+I392+I393+I394+I395+I396+I397+I398+I399+I400-I401-I402-I403-I404-I405</f>
        <v>-1807758206</v>
      </c>
      <c r="J410" s="19">
        <f t="shared" ref="J410:R410" si="227">+J391+J392+J393+J394+J395+J396+J397+J398+J399+J400-J401-J402-J403-J404-J405-J406</f>
        <v>-1291093749</v>
      </c>
      <c r="K410" s="29">
        <f t="shared" si="227"/>
        <v>-1155885452</v>
      </c>
      <c r="L410" s="29">
        <f t="shared" si="227"/>
        <v>-952207245</v>
      </c>
      <c r="M410" s="29">
        <f t="shared" si="227"/>
        <v>-1276101073</v>
      </c>
      <c r="N410" s="29">
        <f t="shared" si="227"/>
        <v>0</v>
      </c>
      <c r="O410" s="29">
        <f t="shared" si="227"/>
        <v>0</v>
      </c>
      <c r="P410" s="29">
        <f t="shared" si="227"/>
        <v>0</v>
      </c>
      <c r="Q410" s="29">
        <f t="shared" si="227"/>
        <v>0</v>
      </c>
      <c r="R410" s="29">
        <f t="shared" si="227"/>
        <v>0</v>
      </c>
      <c r="S410" s="29"/>
      <c r="AA410" s="272"/>
    </row>
    <row r="411" spans="4:31" x14ac:dyDescent="0.2">
      <c r="F411" s="20" t="s">
        <v>328</v>
      </c>
      <c r="G411" s="21">
        <f>+G390-G410</f>
        <v>214465413</v>
      </c>
      <c r="H411" s="21">
        <f>+G390+H390-H410</f>
        <v>363488436</v>
      </c>
      <c r="I411" s="21">
        <f>+G390+H390+I390-I410</f>
        <v>-1289474247</v>
      </c>
      <c r="J411" s="21">
        <f>+G390+H390+I390+J390-J410</f>
        <v>255602296</v>
      </c>
      <c r="K411" s="21">
        <f>+G390+H390+I390+J390+K390-K410</f>
        <v>1214984009</v>
      </c>
      <c r="L411" s="21">
        <f>+G390+H390+I390+J390+K390+L390-L410</f>
        <v>84362933</v>
      </c>
      <c r="M411" s="21">
        <f>+G390+H390+I390+J390+K390+L390+M390-M410</f>
        <v>885851617</v>
      </c>
      <c r="N411" s="21">
        <f>+G390+H390+I390+J390+K390+L390+M390+N390-N410</f>
        <v>-390249456</v>
      </c>
      <c r="O411" s="21">
        <f>+G390+H390+I390+J390+K390+L390+M390+N390+O390-O410</f>
        <v>-390249456</v>
      </c>
      <c r="P411" s="21">
        <f>G390+H390+I390+J390+K390+L390+M390+N390+O390+P390-P410</f>
        <v>-390249456</v>
      </c>
      <c r="Q411" s="21">
        <f>G390+H390+I390+J390+K390+L390+M390+N390+O390+P390+Q390-Q410</f>
        <v>-390249456</v>
      </c>
      <c r="R411" s="21">
        <f>G390+H390+I390+J390+K390+L390+M390+N390+O390+P390+Q390+R390-R410</f>
        <v>-390249456</v>
      </c>
      <c r="S411" s="21"/>
      <c r="AA411" s="272"/>
    </row>
    <row r="412" spans="4:31" x14ac:dyDescent="0.2">
      <c r="F412" s="18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AA412" s="272"/>
    </row>
    <row r="413" spans="4:31" x14ac:dyDescent="0.2">
      <c r="F413" s="64" t="s">
        <v>329</v>
      </c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AA413" s="272"/>
    </row>
    <row r="414" spans="4:31" x14ac:dyDescent="0.2">
      <c r="F414" s="23" t="s">
        <v>330</v>
      </c>
      <c r="G414" s="22">
        <v>830589</v>
      </c>
      <c r="H414" s="22">
        <v>830589</v>
      </c>
      <c r="I414" s="22">
        <v>14014716</v>
      </c>
      <c r="J414" s="22">
        <v>15332549</v>
      </c>
      <c r="K414" s="22">
        <v>1317833</v>
      </c>
      <c r="L414" s="22">
        <v>1676250</v>
      </c>
      <c r="M414" s="22">
        <v>1317833</v>
      </c>
      <c r="N414" s="22"/>
      <c r="O414" s="22"/>
      <c r="P414" s="22"/>
      <c r="Q414" s="22"/>
      <c r="R414" s="22"/>
      <c r="S414" s="22"/>
      <c r="AA414" s="272"/>
    </row>
    <row r="415" spans="4:31" x14ac:dyDescent="0.2">
      <c r="F415" s="23" t="s">
        <v>331</v>
      </c>
      <c r="G415" s="22">
        <v>0</v>
      </c>
      <c r="H415" s="22">
        <v>0</v>
      </c>
      <c r="I415" s="22">
        <v>0</v>
      </c>
      <c r="J415" s="22">
        <v>0</v>
      </c>
      <c r="K415" s="22">
        <v>0</v>
      </c>
      <c r="L415" s="22">
        <v>0</v>
      </c>
      <c r="M415" s="22">
        <v>0</v>
      </c>
      <c r="N415" s="22"/>
      <c r="O415" s="22"/>
      <c r="P415" s="22"/>
      <c r="Q415" s="22"/>
      <c r="R415" s="22"/>
      <c r="S415" s="22"/>
      <c r="AA415" s="272"/>
    </row>
    <row r="416" spans="4:31" x14ac:dyDescent="0.2">
      <c r="F416" s="23" t="s">
        <v>332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/>
      <c r="O416" s="22"/>
      <c r="P416" s="22"/>
      <c r="Q416" s="22"/>
      <c r="R416" s="22"/>
      <c r="S416" s="22"/>
      <c r="AA416" s="272"/>
    </row>
    <row r="417" spans="6:27" x14ac:dyDescent="0.2">
      <c r="F417" s="23" t="s">
        <v>333</v>
      </c>
      <c r="G417" s="22">
        <v>1939927180</v>
      </c>
      <c r="H417" s="22">
        <v>1939927180</v>
      </c>
      <c r="I417" s="22">
        <v>1939927180</v>
      </c>
      <c r="J417" s="22">
        <v>1939927180</v>
      </c>
      <c r="K417" s="22">
        <v>1939927180</v>
      </c>
      <c r="L417" s="22">
        <v>1939927180</v>
      </c>
      <c r="M417" s="22">
        <v>1939927180</v>
      </c>
      <c r="N417" s="22"/>
      <c r="O417" s="22"/>
      <c r="P417" s="22"/>
      <c r="Q417" s="22"/>
      <c r="R417" s="22"/>
      <c r="S417" s="22"/>
      <c r="AA417" s="272"/>
    </row>
    <row r="418" spans="6:27" x14ac:dyDescent="0.2">
      <c r="F418" s="61" t="s">
        <v>334</v>
      </c>
      <c r="G418" s="22">
        <v>0</v>
      </c>
      <c r="H418" s="22">
        <v>0</v>
      </c>
      <c r="I418" s="22">
        <v>0</v>
      </c>
      <c r="J418" s="22">
        <v>0</v>
      </c>
      <c r="K418" s="22">
        <v>0</v>
      </c>
      <c r="L418" s="22">
        <v>0</v>
      </c>
      <c r="M418" s="22">
        <v>0</v>
      </c>
      <c r="N418" s="22"/>
      <c r="O418" s="22"/>
      <c r="P418" s="22"/>
      <c r="Q418" s="22"/>
      <c r="R418" s="22"/>
      <c r="S418" s="22"/>
      <c r="AA418" s="272"/>
    </row>
    <row r="419" spans="6:27" x14ac:dyDescent="0.2">
      <c r="F419" s="25" t="s">
        <v>335</v>
      </c>
      <c r="G419" s="60">
        <f t="shared" ref="G419:R419" si="228">SUM(G414:G418)</f>
        <v>1940757769</v>
      </c>
      <c r="H419" s="60">
        <f t="shared" si="228"/>
        <v>1940757769</v>
      </c>
      <c r="I419" s="60">
        <f t="shared" si="228"/>
        <v>1953941896</v>
      </c>
      <c r="J419" s="60">
        <f t="shared" si="228"/>
        <v>1955259729</v>
      </c>
      <c r="K419" s="60">
        <f t="shared" si="228"/>
        <v>1941245013</v>
      </c>
      <c r="L419" s="60">
        <f t="shared" si="228"/>
        <v>1941603430</v>
      </c>
      <c r="M419" s="60">
        <f t="shared" si="228"/>
        <v>1941245013</v>
      </c>
      <c r="N419" s="24">
        <f t="shared" si="228"/>
        <v>0</v>
      </c>
      <c r="O419" s="24">
        <f t="shared" si="228"/>
        <v>0</v>
      </c>
      <c r="P419" s="24">
        <f t="shared" si="228"/>
        <v>0</v>
      </c>
      <c r="Q419" s="24">
        <f t="shared" si="228"/>
        <v>0</v>
      </c>
      <c r="R419" s="24">
        <f t="shared" si="228"/>
        <v>0</v>
      </c>
      <c r="S419" s="24"/>
      <c r="AA419" s="272"/>
    </row>
    <row r="420" spans="6:27" x14ac:dyDescent="0.2">
      <c r="F420" s="66" t="s">
        <v>336</v>
      </c>
      <c r="G420" s="67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AA420" s="272"/>
    </row>
    <row r="421" spans="6:27" x14ac:dyDescent="0.2">
      <c r="F421" s="23" t="s">
        <v>337</v>
      </c>
      <c r="G421" s="22">
        <v>451000</v>
      </c>
      <c r="H421" s="22">
        <v>1510448</v>
      </c>
      <c r="I421" s="22">
        <v>1539417</v>
      </c>
      <c r="J421" s="22">
        <v>2453759</v>
      </c>
      <c r="K421" s="22">
        <v>776601</v>
      </c>
      <c r="L421" s="22">
        <v>864000</v>
      </c>
      <c r="M421" s="22">
        <v>1522457</v>
      </c>
      <c r="N421" s="22"/>
      <c r="O421" s="22"/>
      <c r="P421" s="22"/>
      <c r="Q421" s="22"/>
      <c r="R421" s="22"/>
      <c r="S421" s="22"/>
      <c r="AA421" s="272"/>
    </row>
    <row r="422" spans="6:27" x14ac:dyDescent="0.2">
      <c r="F422" s="23" t="s">
        <v>338</v>
      </c>
      <c r="G422" s="22">
        <v>323072123</v>
      </c>
      <c r="H422" s="22">
        <v>1516635941</v>
      </c>
      <c r="I422" s="22">
        <v>3190108747</v>
      </c>
      <c r="J422" s="22">
        <v>1591400460</v>
      </c>
      <c r="K422" s="22">
        <v>689585388</v>
      </c>
      <c r="L422" s="22">
        <v>1429172423</v>
      </c>
      <c r="M422" s="22">
        <v>1018412657</v>
      </c>
      <c r="N422" s="22"/>
      <c r="O422" s="22"/>
      <c r="P422" s="22"/>
      <c r="Q422" s="22"/>
      <c r="R422" s="22"/>
      <c r="S422" s="22"/>
      <c r="AA422" s="272"/>
    </row>
    <row r="423" spans="6:27" x14ac:dyDescent="0.2">
      <c r="F423" s="23" t="s">
        <v>339</v>
      </c>
      <c r="G423" s="22">
        <v>0</v>
      </c>
      <c r="H423" s="22">
        <v>0</v>
      </c>
      <c r="I423" s="22">
        <v>13022902</v>
      </c>
      <c r="J423" s="22">
        <v>2099599</v>
      </c>
      <c r="K423" s="22">
        <v>6005393</v>
      </c>
      <c r="L423" s="22">
        <v>5986713</v>
      </c>
      <c r="M423" s="22">
        <v>6626822</v>
      </c>
      <c r="N423" s="22"/>
      <c r="O423" s="22"/>
      <c r="P423" s="22"/>
      <c r="Q423" s="22"/>
      <c r="R423" s="22"/>
      <c r="S423" s="22"/>
      <c r="AA423" s="272"/>
    </row>
    <row r="424" spans="6:27" x14ac:dyDescent="0.2">
      <c r="F424" s="23" t="s">
        <v>340</v>
      </c>
      <c r="G424" s="22">
        <v>474271161</v>
      </c>
      <c r="H424" s="22">
        <v>3883589</v>
      </c>
      <c r="I424" s="22">
        <v>34742659</v>
      </c>
      <c r="J424" s="22">
        <v>41585910</v>
      </c>
      <c r="K424" s="22">
        <v>23913265</v>
      </c>
      <c r="L424" s="22">
        <v>373315635</v>
      </c>
      <c r="M424" s="22">
        <v>3266506</v>
      </c>
      <c r="N424" s="22"/>
      <c r="O424" s="22"/>
      <c r="P424" s="22"/>
      <c r="Q424" s="22"/>
      <c r="R424" s="22"/>
      <c r="S424" s="22"/>
      <c r="AA424" s="272"/>
    </row>
    <row r="425" spans="6:27" x14ac:dyDescent="0.2">
      <c r="F425" s="23" t="s">
        <v>341</v>
      </c>
      <c r="G425" s="22">
        <v>0</v>
      </c>
      <c r="H425" s="22">
        <v>543235</v>
      </c>
      <c r="I425" s="22">
        <v>3764418</v>
      </c>
      <c r="J425" s="22">
        <v>7995314</v>
      </c>
      <c r="K425" s="22">
        <v>5742357</v>
      </c>
      <c r="L425" s="22">
        <v>347992</v>
      </c>
      <c r="M425" s="22">
        <v>25326954</v>
      </c>
      <c r="N425" s="22"/>
      <c r="O425" s="22"/>
      <c r="P425" s="22"/>
      <c r="Q425" s="22"/>
      <c r="R425" s="22"/>
      <c r="S425" s="22"/>
      <c r="AA425" s="272"/>
    </row>
    <row r="426" spans="6:27" x14ac:dyDescent="0.2">
      <c r="F426" s="23" t="s">
        <v>342</v>
      </c>
      <c r="G426" s="22">
        <v>0</v>
      </c>
      <c r="H426" s="22">
        <v>54458120</v>
      </c>
      <c r="I426" s="22">
        <v>0</v>
      </c>
      <c r="J426" s="22">
        <v>53884391</v>
      </c>
      <c r="K426" s="22">
        <v>0</v>
      </c>
      <c r="L426" s="22">
        <v>47315734</v>
      </c>
      <c r="M426" s="22">
        <v>0</v>
      </c>
      <c r="N426" s="22"/>
      <c r="O426" s="22"/>
      <c r="P426" s="22"/>
      <c r="Q426" s="22"/>
      <c r="R426" s="22"/>
      <c r="S426" s="22"/>
      <c r="AA426" s="272"/>
    </row>
    <row r="427" spans="6:27" x14ac:dyDescent="0.2">
      <c r="F427" s="23" t="s">
        <v>343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/>
      <c r="O427" s="22"/>
      <c r="P427" s="22"/>
      <c r="Q427" s="22"/>
      <c r="R427" s="22"/>
      <c r="S427" s="22"/>
      <c r="AA427" s="272"/>
    </row>
    <row r="428" spans="6:27" x14ac:dyDescent="0.2">
      <c r="F428" s="23" t="s">
        <v>344</v>
      </c>
      <c r="G428" s="22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/>
      <c r="O428" s="22"/>
      <c r="P428" s="22"/>
      <c r="Q428" s="22"/>
      <c r="R428" s="22"/>
      <c r="S428" s="22"/>
      <c r="AA428" s="272"/>
    </row>
    <row r="429" spans="6:27" x14ac:dyDescent="0.2">
      <c r="F429" s="23" t="s">
        <v>345</v>
      </c>
      <c r="G429" s="22">
        <v>928498072</v>
      </c>
      <c r="H429" s="22">
        <v>238000</v>
      </c>
      <c r="I429" s="22">
        <v>238000</v>
      </c>
      <c r="J429" s="22">
        <v>238000</v>
      </c>
      <c r="K429" s="22">
        <v>238000</v>
      </c>
      <c r="L429" s="22">
        <v>238000</v>
      </c>
      <c r="M429" s="22">
        <v>238000</v>
      </c>
      <c r="N429" s="22"/>
      <c r="O429" s="22"/>
      <c r="P429" s="22"/>
      <c r="Q429" s="22"/>
      <c r="R429" s="22"/>
      <c r="S429" s="22"/>
      <c r="AA429" s="272"/>
    </row>
    <row r="430" spans="6:27" ht="15" customHeight="1" x14ac:dyDescent="0.2">
      <c r="F430" s="23" t="s">
        <v>346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/>
      <c r="O430" s="22"/>
      <c r="P430" s="22"/>
      <c r="Q430" s="22"/>
      <c r="R430" s="22"/>
      <c r="S430" s="22"/>
      <c r="AA430" s="272"/>
    </row>
    <row r="431" spans="6:27" x14ac:dyDescent="0.2">
      <c r="F431" s="68" t="s">
        <v>347</v>
      </c>
      <c r="G431" s="69">
        <f t="shared" ref="G431:R431" si="229">SUM(G421:G430)</f>
        <v>1726292356</v>
      </c>
      <c r="H431" s="69">
        <f t="shared" si="229"/>
        <v>1577269333</v>
      </c>
      <c r="I431" s="69">
        <f>SUM(I421:I430)</f>
        <v>3243416143</v>
      </c>
      <c r="J431" s="69">
        <f t="shared" si="229"/>
        <v>1699657433</v>
      </c>
      <c r="K431" s="69">
        <f t="shared" si="229"/>
        <v>726261004</v>
      </c>
      <c r="L431" s="69">
        <f>SUM(L421:L430)</f>
        <v>1857240497</v>
      </c>
      <c r="M431" s="69">
        <f t="shared" si="229"/>
        <v>1055393396</v>
      </c>
      <c r="N431" s="69">
        <f t="shared" si="229"/>
        <v>0</v>
      </c>
      <c r="O431" s="69">
        <f t="shared" si="229"/>
        <v>0</v>
      </c>
      <c r="P431" s="69">
        <f t="shared" si="229"/>
        <v>0</v>
      </c>
      <c r="Q431" s="69">
        <f t="shared" si="229"/>
        <v>0</v>
      </c>
      <c r="R431" s="69">
        <f t="shared" si="229"/>
        <v>0</v>
      </c>
      <c r="S431" s="69"/>
      <c r="AA431" s="272"/>
    </row>
    <row r="432" spans="6:27" x14ac:dyDescent="0.2">
      <c r="F432" s="18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AA432" s="272"/>
    </row>
    <row r="433" spans="6:27" x14ac:dyDescent="0.2">
      <c r="F433" s="25" t="s">
        <v>348</v>
      </c>
      <c r="G433" s="26">
        <f t="shared" ref="G433:R433" si="230">+G431-G419</f>
        <v>-214465413</v>
      </c>
      <c r="H433" s="26">
        <f t="shared" si="230"/>
        <v>-363488436</v>
      </c>
      <c r="I433" s="26">
        <f t="shared" si="230"/>
        <v>1289474247</v>
      </c>
      <c r="J433" s="26">
        <f t="shared" si="230"/>
        <v>-255602296</v>
      </c>
      <c r="K433" s="26">
        <f t="shared" si="230"/>
        <v>-1214984009</v>
      </c>
      <c r="L433" s="26">
        <f t="shared" si="230"/>
        <v>-84362933</v>
      </c>
      <c r="M433" s="26">
        <f t="shared" si="230"/>
        <v>-885851617</v>
      </c>
      <c r="N433" s="26">
        <f t="shared" si="230"/>
        <v>0</v>
      </c>
      <c r="O433" s="26">
        <f t="shared" si="230"/>
        <v>0</v>
      </c>
      <c r="P433" s="26">
        <f t="shared" si="230"/>
        <v>0</v>
      </c>
      <c r="Q433" s="26">
        <f t="shared" si="230"/>
        <v>0</v>
      </c>
      <c r="R433" s="26">
        <f t="shared" si="230"/>
        <v>0</v>
      </c>
      <c r="S433" s="26"/>
      <c r="AA433" s="272"/>
    </row>
    <row r="434" spans="6:27" x14ac:dyDescent="0.2"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AA434" s="272"/>
    </row>
    <row r="435" spans="6:27" ht="15" x14ac:dyDescent="0.2">
      <c r="F435" s="27" t="s">
        <v>349</v>
      </c>
      <c r="G435" s="28">
        <f t="shared" ref="G435:R435" si="231">+G411+G433</f>
        <v>0</v>
      </c>
      <c r="H435" s="28">
        <f>+H411+H433</f>
        <v>0</v>
      </c>
      <c r="I435" s="211">
        <f t="shared" si="231"/>
        <v>0</v>
      </c>
      <c r="J435" s="28">
        <f t="shared" si="231"/>
        <v>0</v>
      </c>
      <c r="K435" s="28">
        <f t="shared" si="231"/>
        <v>0</v>
      </c>
      <c r="L435" s="28">
        <f t="shared" si="231"/>
        <v>0</v>
      </c>
      <c r="M435" s="28">
        <f t="shared" si="231"/>
        <v>0</v>
      </c>
      <c r="N435" s="28">
        <f t="shared" si="231"/>
        <v>-390249456</v>
      </c>
      <c r="O435" s="28">
        <f t="shared" si="231"/>
        <v>-390249456</v>
      </c>
      <c r="P435" s="28">
        <f t="shared" si="231"/>
        <v>-390249456</v>
      </c>
      <c r="Q435" s="28">
        <f t="shared" si="231"/>
        <v>-390249456</v>
      </c>
      <c r="R435" s="28">
        <f t="shared" si="231"/>
        <v>-390249456</v>
      </c>
      <c r="S435" s="28"/>
      <c r="AA435" s="272"/>
    </row>
    <row r="436" spans="6:27" x14ac:dyDescent="0.2">
      <c r="AA436" s="272"/>
    </row>
    <row r="437" spans="6:27" x14ac:dyDescent="0.2">
      <c r="AA437" s="272"/>
    </row>
    <row r="438" spans="6:27" x14ac:dyDescent="0.2">
      <c r="AA438" s="272"/>
    </row>
    <row r="439" spans="6:27" ht="15" x14ac:dyDescent="0.25">
      <c r="F439" s="75" t="s">
        <v>363</v>
      </c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AA439" s="272"/>
    </row>
    <row r="440" spans="6:27" ht="15" x14ac:dyDescent="0.25">
      <c r="F440" s="42">
        <v>21</v>
      </c>
      <c r="G440" s="46">
        <v>17501194932</v>
      </c>
      <c r="H440" s="46">
        <v>19076600754</v>
      </c>
      <c r="I440" s="46">
        <v>42510394226</v>
      </c>
      <c r="J440" s="46">
        <v>17990667285</v>
      </c>
      <c r="K440" s="46">
        <v>18006956475</v>
      </c>
      <c r="L440" s="46">
        <v>17805081084</v>
      </c>
      <c r="M440" s="46">
        <v>18189728437</v>
      </c>
      <c r="N440" s="46"/>
      <c r="O440" s="46"/>
      <c r="P440" s="46"/>
      <c r="Q440" s="46"/>
      <c r="R440" s="46"/>
      <c r="S440" s="46"/>
      <c r="AA440" s="272"/>
    </row>
    <row r="441" spans="6:27" ht="15" x14ac:dyDescent="0.25">
      <c r="F441" s="42">
        <v>22</v>
      </c>
      <c r="G441" s="46">
        <v>1778334139</v>
      </c>
      <c r="H441" s="46">
        <v>3661183659</v>
      </c>
      <c r="I441" s="46">
        <v>5518134543</v>
      </c>
      <c r="J441" s="46">
        <v>4174084475</v>
      </c>
      <c r="K441" s="46">
        <v>3848449833</v>
      </c>
      <c r="L441" s="46">
        <v>4655798449</v>
      </c>
      <c r="M441" s="46">
        <v>3882337035</v>
      </c>
      <c r="N441" s="46"/>
      <c r="O441" s="46"/>
      <c r="P441" s="46"/>
      <c r="Q441" s="46"/>
      <c r="R441" s="46"/>
      <c r="S441" s="46"/>
      <c r="AA441" s="272"/>
    </row>
    <row r="442" spans="6:27" ht="15" x14ac:dyDescent="0.25">
      <c r="F442" s="42">
        <v>23</v>
      </c>
      <c r="G442" s="46">
        <v>70331611</v>
      </c>
      <c r="H442" s="46">
        <v>31752534</v>
      </c>
      <c r="I442" s="46">
        <v>106513241</v>
      </c>
      <c r="J442" s="46">
        <v>62429345</v>
      </c>
      <c r="K442" s="46">
        <v>327675182</v>
      </c>
      <c r="L442" s="46">
        <v>19069065</v>
      </c>
      <c r="M442" s="46">
        <v>55388687</v>
      </c>
      <c r="N442" s="46"/>
      <c r="O442" s="46"/>
      <c r="P442" s="46"/>
      <c r="Q442" s="46"/>
      <c r="R442" s="46"/>
      <c r="S442" s="46"/>
      <c r="AA442" s="272"/>
    </row>
    <row r="443" spans="6:27" ht="15" x14ac:dyDescent="0.25">
      <c r="F443" s="42">
        <v>24</v>
      </c>
      <c r="G443" s="46">
        <v>522473857</v>
      </c>
      <c r="H443" s="46">
        <v>1780899281</v>
      </c>
      <c r="I443" s="46">
        <v>929245943</v>
      </c>
      <c r="J443" s="46">
        <v>862649612</v>
      </c>
      <c r="K443" s="46">
        <v>1730404574</v>
      </c>
      <c r="L443" s="46">
        <v>1898939840</v>
      </c>
      <c r="M443" s="46">
        <v>1102793220</v>
      </c>
      <c r="N443" s="46"/>
      <c r="O443" s="46"/>
      <c r="P443" s="91"/>
      <c r="Q443" s="46"/>
      <c r="R443" s="46"/>
      <c r="S443" s="46"/>
      <c r="AA443" s="272"/>
    </row>
    <row r="444" spans="6:27" ht="15" x14ac:dyDescent="0.25">
      <c r="F444" s="42">
        <v>25</v>
      </c>
      <c r="G444" s="46">
        <v>742</v>
      </c>
      <c r="H444" s="46">
        <v>730</v>
      </c>
      <c r="I444" s="46">
        <v>238</v>
      </c>
      <c r="J444" s="46">
        <v>9448838</v>
      </c>
      <c r="K444" s="46">
        <v>5650</v>
      </c>
      <c r="L444" s="46">
        <v>3350</v>
      </c>
      <c r="M444" s="46">
        <v>15306669</v>
      </c>
      <c r="N444" s="46"/>
      <c r="O444" s="46"/>
      <c r="P444" s="46"/>
      <c r="Q444" s="46"/>
      <c r="R444" s="46"/>
      <c r="S444" s="46"/>
      <c r="AA444" s="272"/>
    </row>
    <row r="445" spans="6:27" ht="15" x14ac:dyDescent="0.25">
      <c r="F445" s="42">
        <v>26</v>
      </c>
      <c r="G445" s="46">
        <v>227055</v>
      </c>
      <c r="H445" s="46">
        <v>0</v>
      </c>
      <c r="I445" s="46">
        <v>0</v>
      </c>
      <c r="J445" s="46">
        <v>0</v>
      </c>
      <c r="K445" s="46">
        <v>5325154</v>
      </c>
      <c r="L445" s="46">
        <v>0</v>
      </c>
      <c r="M445" s="46">
        <v>-5325154</v>
      </c>
      <c r="N445" s="46"/>
      <c r="O445" s="46"/>
      <c r="P445" s="46"/>
      <c r="Q445" s="46"/>
      <c r="R445" s="46"/>
      <c r="S445" s="46"/>
      <c r="AA445" s="272"/>
    </row>
    <row r="446" spans="6:27" ht="15" x14ac:dyDescent="0.25">
      <c r="F446" s="42">
        <v>29</v>
      </c>
      <c r="G446" s="46">
        <v>0</v>
      </c>
      <c r="H446" s="46">
        <v>2733073</v>
      </c>
      <c r="I446" s="46">
        <v>102883403</v>
      </c>
      <c r="J446" s="46">
        <v>43406930</v>
      </c>
      <c r="K446" s="46">
        <v>29627531</v>
      </c>
      <c r="L446" s="46">
        <v>56277536</v>
      </c>
      <c r="M446" s="46">
        <v>41330052</v>
      </c>
      <c r="N446" s="46"/>
      <c r="O446" s="46"/>
      <c r="P446" s="46"/>
      <c r="Q446" s="46"/>
      <c r="R446" s="46"/>
      <c r="S446" s="46"/>
      <c r="AA446" s="272"/>
    </row>
    <row r="447" spans="6:27" ht="15" x14ac:dyDescent="0.25">
      <c r="F447" s="42">
        <v>31</v>
      </c>
      <c r="G447" s="46">
        <v>0</v>
      </c>
      <c r="H447" s="46">
        <v>89349580</v>
      </c>
      <c r="I447" s="46">
        <v>137776016</v>
      </c>
      <c r="J447" s="46">
        <v>247052149</v>
      </c>
      <c r="K447" s="46">
        <v>233540175</v>
      </c>
      <c r="L447" s="46">
        <v>57729750</v>
      </c>
      <c r="M447" s="46">
        <v>32322908</v>
      </c>
      <c r="N447" s="46"/>
      <c r="O447" s="46"/>
      <c r="P447" s="46"/>
      <c r="Q447" s="46"/>
      <c r="R447" s="46"/>
      <c r="S447" s="46"/>
      <c r="AA447" s="272"/>
    </row>
    <row r="448" spans="6:27" ht="15" x14ac:dyDescent="0.25">
      <c r="F448" s="42">
        <v>34</v>
      </c>
      <c r="G448" s="46">
        <v>4053255598</v>
      </c>
      <c r="H448" s="46">
        <v>-19943460</v>
      </c>
      <c r="I448" s="46">
        <v>0</v>
      </c>
      <c r="J448" s="46">
        <v>0</v>
      </c>
      <c r="K448" s="46">
        <v>0</v>
      </c>
      <c r="L448" s="46">
        <v>0</v>
      </c>
      <c r="M448" s="46">
        <v>0</v>
      </c>
      <c r="N448" s="91">
        <v>0</v>
      </c>
      <c r="O448" s="46">
        <v>0</v>
      </c>
      <c r="P448" s="46">
        <v>0</v>
      </c>
      <c r="Q448" s="46"/>
      <c r="R448" s="46"/>
      <c r="S448" s="46"/>
      <c r="AA448" s="272"/>
    </row>
    <row r="449" spans="6:27" x14ac:dyDescent="0.2">
      <c r="AA449" s="272"/>
    </row>
    <row r="450" spans="6:27" ht="15" x14ac:dyDescent="0.25">
      <c r="F450" s="44" t="s">
        <v>360</v>
      </c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AA450" s="272"/>
    </row>
    <row r="451" spans="6:27" ht="15" x14ac:dyDescent="0.25">
      <c r="F451" s="42">
        <v>21</v>
      </c>
      <c r="G451" s="43">
        <f t="shared" ref="G451:R451" si="232">+G46-G440</f>
        <v>0</v>
      </c>
      <c r="H451" s="43">
        <f t="shared" si="232"/>
        <v>0</v>
      </c>
      <c r="I451" s="43">
        <f t="shared" si="232"/>
        <v>0</v>
      </c>
      <c r="J451" s="43">
        <f t="shared" si="232"/>
        <v>0</v>
      </c>
      <c r="K451" s="43">
        <f t="shared" si="232"/>
        <v>0</v>
      </c>
      <c r="L451" s="43">
        <f t="shared" si="232"/>
        <v>0</v>
      </c>
      <c r="M451" s="43">
        <f t="shared" si="232"/>
        <v>0</v>
      </c>
      <c r="N451" s="43">
        <f t="shared" si="232"/>
        <v>0</v>
      </c>
      <c r="O451" s="43">
        <f t="shared" si="232"/>
        <v>0</v>
      </c>
      <c r="P451" s="43">
        <f t="shared" si="232"/>
        <v>0</v>
      </c>
      <c r="Q451" s="43">
        <f t="shared" si="232"/>
        <v>0</v>
      </c>
      <c r="R451" s="43">
        <f t="shared" si="232"/>
        <v>0</v>
      </c>
      <c r="S451" s="43"/>
      <c r="AA451" s="272"/>
    </row>
    <row r="452" spans="6:27" ht="15" x14ac:dyDescent="0.25">
      <c r="F452" s="42">
        <v>22</v>
      </c>
      <c r="G452" s="43">
        <f t="shared" ref="G452:R452" si="233">+G93-G441</f>
        <v>0</v>
      </c>
      <c r="H452" s="43">
        <f t="shared" si="233"/>
        <v>0</v>
      </c>
      <c r="I452" s="43">
        <f t="shared" si="233"/>
        <v>0</v>
      </c>
      <c r="J452" s="43">
        <f t="shared" si="233"/>
        <v>0</v>
      </c>
      <c r="K452" s="43">
        <f t="shared" si="233"/>
        <v>0</v>
      </c>
      <c r="L452" s="43">
        <f t="shared" si="233"/>
        <v>0</v>
      </c>
      <c r="M452" s="43">
        <f t="shared" si="233"/>
        <v>0</v>
      </c>
      <c r="N452" s="43">
        <f t="shared" si="233"/>
        <v>0</v>
      </c>
      <c r="O452" s="43">
        <f t="shared" si="233"/>
        <v>0</v>
      </c>
      <c r="P452" s="43">
        <f t="shared" si="233"/>
        <v>0</v>
      </c>
      <c r="Q452" s="43">
        <f t="shared" si="233"/>
        <v>0</v>
      </c>
      <c r="R452" s="43">
        <f t="shared" si="233"/>
        <v>0</v>
      </c>
      <c r="S452" s="43"/>
      <c r="AA452" s="272"/>
    </row>
    <row r="453" spans="6:27" ht="15" x14ac:dyDescent="0.25">
      <c r="F453" s="42">
        <v>23</v>
      </c>
      <c r="G453" s="43">
        <f t="shared" ref="G453:R453" si="234">+G180-G442</f>
        <v>0</v>
      </c>
      <c r="H453" s="43">
        <f t="shared" si="234"/>
        <v>0</v>
      </c>
      <c r="I453" s="43">
        <f t="shared" si="234"/>
        <v>0</v>
      </c>
      <c r="J453" s="43">
        <f t="shared" si="234"/>
        <v>0</v>
      </c>
      <c r="K453" s="43">
        <f t="shared" si="234"/>
        <v>0</v>
      </c>
      <c r="L453" s="43">
        <f t="shared" si="234"/>
        <v>0</v>
      </c>
      <c r="M453" s="43">
        <f t="shared" si="234"/>
        <v>0</v>
      </c>
      <c r="N453" s="43">
        <f t="shared" si="234"/>
        <v>0</v>
      </c>
      <c r="O453" s="43">
        <f t="shared" si="234"/>
        <v>0</v>
      </c>
      <c r="P453" s="43">
        <f t="shared" si="234"/>
        <v>0</v>
      </c>
      <c r="Q453" s="43">
        <f t="shared" si="234"/>
        <v>0</v>
      </c>
      <c r="R453" s="43">
        <f t="shared" si="234"/>
        <v>0</v>
      </c>
      <c r="S453" s="43"/>
      <c r="AA453" s="272"/>
    </row>
    <row r="454" spans="6:27" ht="15" x14ac:dyDescent="0.25">
      <c r="F454" s="42">
        <v>24</v>
      </c>
      <c r="G454" s="43">
        <f t="shared" ref="G454:R454" si="235">+G186-G443</f>
        <v>0</v>
      </c>
      <c r="H454" s="43">
        <f t="shared" si="235"/>
        <v>0</v>
      </c>
      <c r="I454" s="43">
        <f t="shared" si="235"/>
        <v>0</v>
      </c>
      <c r="J454" s="43">
        <f t="shared" si="235"/>
        <v>0</v>
      </c>
      <c r="K454" s="43">
        <f t="shared" si="235"/>
        <v>0</v>
      </c>
      <c r="L454" s="43">
        <f t="shared" si="235"/>
        <v>0</v>
      </c>
      <c r="M454" s="43">
        <f t="shared" si="235"/>
        <v>0</v>
      </c>
      <c r="N454" s="43">
        <f t="shared" si="235"/>
        <v>0</v>
      </c>
      <c r="O454" s="43">
        <f t="shared" si="235"/>
        <v>0</v>
      </c>
      <c r="P454" s="43">
        <f t="shared" si="235"/>
        <v>0</v>
      </c>
      <c r="Q454" s="43">
        <f t="shared" si="235"/>
        <v>0</v>
      </c>
      <c r="R454" s="43">
        <f t="shared" si="235"/>
        <v>0</v>
      </c>
      <c r="S454" s="43"/>
      <c r="AA454" s="272"/>
    </row>
    <row r="455" spans="6:27" ht="15" x14ac:dyDescent="0.25">
      <c r="F455" s="42">
        <v>25</v>
      </c>
      <c r="G455" s="43">
        <f t="shared" ref="G455:R455" si="236">+G215-G444</f>
        <v>0</v>
      </c>
      <c r="H455" s="43">
        <f t="shared" si="236"/>
        <v>0</v>
      </c>
      <c r="I455" s="43">
        <f t="shared" si="236"/>
        <v>0</v>
      </c>
      <c r="J455" s="43">
        <f t="shared" si="236"/>
        <v>0</v>
      </c>
      <c r="K455" s="43">
        <f t="shared" si="236"/>
        <v>0</v>
      </c>
      <c r="L455" s="43">
        <f t="shared" si="236"/>
        <v>0</v>
      </c>
      <c r="M455" s="43">
        <f t="shared" si="236"/>
        <v>0</v>
      </c>
      <c r="N455" s="43">
        <f t="shared" si="236"/>
        <v>0</v>
      </c>
      <c r="O455" s="43">
        <f t="shared" si="236"/>
        <v>0</v>
      </c>
      <c r="P455" s="43">
        <f t="shared" si="236"/>
        <v>0</v>
      </c>
      <c r="Q455" s="43">
        <f t="shared" si="236"/>
        <v>0</v>
      </c>
      <c r="R455" s="43">
        <f t="shared" si="236"/>
        <v>0</v>
      </c>
      <c r="S455" s="43"/>
      <c r="AA455" s="272"/>
    </row>
    <row r="456" spans="6:27" ht="15" x14ac:dyDescent="0.25">
      <c r="F456" s="42">
        <v>26</v>
      </c>
      <c r="G456" s="43">
        <f t="shared" ref="G456:R456" si="237">+G222-G445</f>
        <v>0</v>
      </c>
      <c r="H456" s="43">
        <f t="shared" si="237"/>
        <v>0</v>
      </c>
      <c r="I456" s="43">
        <f t="shared" si="237"/>
        <v>0</v>
      </c>
      <c r="J456" s="43">
        <f t="shared" si="237"/>
        <v>0</v>
      </c>
      <c r="K456" s="43">
        <f t="shared" si="237"/>
        <v>0</v>
      </c>
      <c r="L456" s="43">
        <f t="shared" si="237"/>
        <v>0</v>
      </c>
      <c r="M456" s="43">
        <f t="shared" si="237"/>
        <v>0</v>
      </c>
      <c r="N456" s="43">
        <f t="shared" si="237"/>
        <v>0</v>
      </c>
      <c r="O456" s="43">
        <f t="shared" si="237"/>
        <v>0</v>
      </c>
      <c r="P456" s="43">
        <f t="shared" si="237"/>
        <v>0</v>
      </c>
      <c r="Q456" s="43">
        <f t="shared" si="237"/>
        <v>0</v>
      </c>
      <c r="R456" s="43">
        <f t="shared" si="237"/>
        <v>0</v>
      </c>
      <c r="S456" s="43"/>
      <c r="AA456" s="272"/>
    </row>
    <row r="457" spans="6:27" ht="15" x14ac:dyDescent="0.25">
      <c r="F457" s="42">
        <v>29</v>
      </c>
      <c r="G457" s="43">
        <f t="shared" ref="G457:R457" si="238">+G226-G446</f>
        <v>0</v>
      </c>
      <c r="H457" s="43">
        <f t="shared" si="238"/>
        <v>0</v>
      </c>
      <c r="I457" s="43">
        <f t="shared" si="238"/>
        <v>0</v>
      </c>
      <c r="J457" s="43">
        <f t="shared" si="238"/>
        <v>0</v>
      </c>
      <c r="K457" s="43">
        <f t="shared" si="238"/>
        <v>0</v>
      </c>
      <c r="L457" s="43">
        <f t="shared" si="238"/>
        <v>0</v>
      </c>
      <c r="M457" s="43">
        <f t="shared" si="238"/>
        <v>0</v>
      </c>
      <c r="N457" s="43">
        <f t="shared" si="238"/>
        <v>0</v>
      </c>
      <c r="O457" s="43">
        <f t="shared" si="238"/>
        <v>0</v>
      </c>
      <c r="P457" s="43">
        <f t="shared" si="238"/>
        <v>0</v>
      </c>
      <c r="Q457" s="43">
        <f t="shared" si="238"/>
        <v>0</v>
      </c>
      <c r="R457" s="43">
        <f t="shared" si="238"/>
        <v>0</v>
      </c>
      <c r="S457" s="43"/>
      <c r="AA457" s="272"/>
    </row>
    <row r="458" spans="6:27" ht="15" x14ac:dyDescent="0.25">
      <c r="F458" s="42">
        <v>31</v>
      </c>
      <c r="G458" s="43">
        <f t="shared" ref="G458:R458" si="239">+G261-G447</f>
        <v>0</v>
      </c>
      <c r="H458" s="43">
        <f t="shared" si="239"/>
        <v>0</v>
      </c>
      <c r="I458" s="43">
        <f t="shared" si="239"/>
        <v>0</v>
      </c>
      <c r="J458" s="43">
        <f t="shared" si="239"/>
        <v>0</v>
      </c>
      <c r="K458" s="43">
        <f t="shared" si="239"/>
        <v>0</v>
      </c>
      <c r="L458" s="43">
        <f t="shared" si="239"/>
        <v>0</v>
      </c>
      <c r="M458" s="43">
        <f t="shared" si="239"/>
        <v>0</v>
      </c>
      <c r="N458" s="43">
        <f t="shared" si="239"/>
        <v>0</v>
      </c>
      <c r="O458" s="43">
        <f t="shared" si="239"/>
        <v>0</v>
      </c>
      <c r="P458" s="43">
        <f t="shared" si="239"/>
        <v>0</v>
      </c>
      <c r="Q458" s="43">
        <f t="shared" si="239"/>
        <v>0</v>
      </c>
      <c r="R458" s="43">
        <f t="shared" si="239"/>
        <v>0</v>
      </c>
      <c r="S458" s="43"/>
      <c r="AA458" s="272"/>
    </row>
    <row r="459" spans="6:27" ht="15" x14ac:dyDescent="0.25">
      <c r="F459" s="42">
        <v>34</v>
      </c>
      <c r="G459" s="43">
        <f t="shared" ref="G459:R459" si="240">+G374-G448</f>
        <v>0</v>
      </c>
      <c r="H459" s="43">
        <f t="shared" si="240"/>
        <v>0</v>
      </c>
      <c r="I459" s="43">
        <f t="shared" si="240"/>
        <v>0</v>
      </c>
      <c r="J459" s="43">
        <f t="shared" si="240"/>
        <v>0</v>
      </c>
      <c r="K459" s="43">
        <f t="shared" si="240"/>
        <v>0</v>
      </c>
      <c r="L459" s="43">
        <f t="shared" ref="L459" si="241">+L374-L448</f>
        <v>0</v>
      </c>
      <c r="M459" s="43">
        <f t="shared" si="240"/>
        <v>0</v>
      </c>
      <c r="N459" s="43">
        <f t="shared" si="240"/>
        <v>0</v>
      </c>
      <c r="O459" s="43">
        <f t="shared" si="240"/>
        <v>0</v>
      </c>
      <c r="P459" s="43">
        <f t="shared" si="240"/>
        <v>0</v>
      </c>
      <c r="Q459" s="43">
        <f t="shared" si="240"/>
        <v>0</v>
      </c>
      <c r="R459" s="43">
        <f t="shared" si="240"/>
        <v>0</v>
      </c>
      <c r="S459" s="43"/>
      <c r="AA459" s="272"/>
    </row>
    <row r="462" spans="6:27" x14ac:dyDescent="0.2">
      <c r="T462" s="74"/>
    </row>
    <row r="471" ht="9" customHeight="1" x14ac:dyDescent="0.2"/>
    <row r="991" spans="1:1" x14ac:dyDescent="0.2">
      <c r="A991" s="31" t="s">
        <v>375</v>
      </c>
    </row>
  </sheetData>
  <mergeCells count="4">
    <mergeCell ref="A6:F6"/>
    <mergeCell ref="A2:F2"/>
    <mergeCell ref="A3:F3"/>
    <mergeCell ref="A5:G5"/>
  </mergeCells>
  <phoneticPr fontId="2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56" fitToHeight="6" orientation="landscape" r:id="rId1"/>
  <rowBreaks count="5" manualBreakCount="5">
    <brk id="7" max="21" man="1"/>
    <brk id="73" max="16383" man="1"/>
    <brk id="136" max="16383" man="1"/>
    <brk id="225" max="16383" man="1"/>
    <brk id="325" max="21" man="1"/>
  </rowBreaks>
  <colBreaks count="1" manualBreakCount="1">
    <brk id="5" max="409" man="1"/>
  </colBreaks>
  <ignoredErrors>
    <ignoredError sqref="T28 L76 P173 P266:Q266 R173 L313 G76 G266 G313" formulaRange="1"/>
    <ignoredError sqref="H36 K10 J223 U388 S377 L266 P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L404"/>
  <sheetViews>
    <sheetView topLeftCell="A12" zoomScaleNormal="100" workbookViewId="0">
      <selection activeCell="M39" sqref="M39"/>
    </sheetView>
  </sheetViews>
  <sheetFormatPr baseColWidth="10" defaultRowHeight="12.75" x14ac:dyDescent="0.25"/>
  <cols>
    <col min="1" max="1" width="16" style="54" customWidth="1"/>
    <col min="2" max="2" width="3.7109375" style="54" customWidth="1"/>
    <col min="3" max="3" width="14.7109375" style="54" customWidth="1"/>
    <col min="4" max="4" width="17.28515625" style="54" customWidth="1"/>
    <col min="5" max="5" width="18.28515625" style="54" customWidth="1"/>
    <col min="6" max="11" width="14.7109375" style="54" customWidth="1"/>
    <col min="12" max="12" width="22.85546875" style="55" customWidth="1"/>
    <col min="13" max="13" width="12.28515625" style="54" bestFit="1" customWidth="1"/>
    <col min="14" max="16384" width="11.42578125" style="54"/>
  </cols>
  <sheetData>
    <row r="1" spans="1:12" ht="20.100000000000001" customHeight="1" x14ac:dyDescent="0.25">
      <c r="A1" s="318" t="s">
        <v>489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2" ht="20.100000000000001" customHeight="1" x14ac:dyDescent="0.25">
      <c r="A2" s="319" t="s">
        <v>528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06">
        <v>2026</v>
      </c>
    </row>
    <row r="3" spans="1:12" x14ac:dyDescent="0.25">
      <c r="A3" s="276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</row>
    <row r="4" spans="1:12" s="282" customFormat="1" ht="15.95" customHeight="1" x14ac:dyDescent="0.25">
      <c r="A4" s="278" t="s">
        <v>490</v>
      </c>
      <c r="B4" s="279"/>
      <c r="C4" s="279"/>
      <c r="D4" s="280" t="s">
        <v>491</v>
      </c>
      <c r="E4" s="281">
        <v>2653674113</v>
      </c>
      <c r="F4" s="278" t="s">
        <v>492</v>
      </c>
      <c r="G4" s="279"/>
      <c r="H4" s="279"/>
      <c r="I4" s="279"/>
      <c r="J4" s="279"/>
      <c r="K4" s="279"/>
      <c r="L4" s="279"/>
    </row>
    <row r="5" spans="1:12" s="282" customFormat="1" ht="15.95" customHeight="1" x14ac:dyDescent="0.25">
      <c r="A5" s="278"/>
      <c r="B5" s="279"/>
      <c r="C5" s="279"/>
      <c r="D5" s="280"/>
      <c r="E5" s="281">
        <v>580903933</v>
      </c>
      <c r="F5" s="278" t="s">
        <v>529</v>
      </c>
      <c r="G5" s="279"/>
      <c r="H5" s="279"/>
      <c r="I5" s="279"/>
      <c r="J5" s="279"/>
      <c r="K5" s="279"/>
      <c r="L5" s="279"/>
    </row>
    <row r="6" spans="1:12" s="282" customFormat="1" ht="15.95" customHeight="1" x14ac:dyDescent="0.25">
      <c r="A6" s="278"/>
      <c r="B6" s="279"/>
      <c r="C6" s="279"/>
      <c r="D6" s="280"/>
      <c r="E6" s="281">
        <v>52345301</v>
      </c>
      <c r="F6" s="278" t="s">
        <v>530</v>
      </c>
      <c r="G6" s="279"/>
      <c r="H6" s="279"/>
      <c r="I6" s="279"/>
      <c r="J6" s="279"/>
      <c r="K6" s="279"/>
      <c r="L6" s="279"/>
    </row>
    <row r="7" spans="1:12" s="282" customFormat="1" ht="15.95" customHeight="1" x14ac:dyDescent="0.25">
      <c r="A7" s="279"/>
      <c r="B7" s="279"/>
      <c r="C7" s="279"/>
      <c r="D7" s="283" t="s">
        <v>495</v>
      </c>
      <c r="E7" s="284">
        <v>0</v>
      </c>
      <c r="F7" s="278" t="s">
        <v>496</v>
      </c>
      <c r="G7" s="279"/>
      <c r="H7" s="279"/>
      <c r="I7" s="279"/>
      <c r="J7" s="279"/>
      <c r="K7" s="279"/>
      <c r="L7" s="279"/>
    </row>
    <row r="8" spans="1:12" s="282" customFormat="1" ht="15.95" customHeight="1" x14ac:dyDescent="0.25">
      <c r="A8" s="279"/>
      <c r="B8" s="279"/>
      <c r="C8" s="279"/>
      <c r="D8" s="280" t="s">
        <v>497</v>
      </c>
      <c r="E8" s="281">
        <v>3286923347</v>
      </c>
      <c r="F8" s="279"/>
      <c r="G8" s="285"/>
      <c r="H8" s="279"/>
      <c r="I8" s="279"/>
      <c r="J8" s="279"/>
      <c r="K8" s="279"/>
      <c r="L8" s="279"/>
    </row>
    <row r="9" spans="1:12" s="282" customFormat="1" ht="8.1" customHeight="1" x14ac:dyDescent="0.25">
      <c r="A9" s="279"/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</row>
    <row r="10" spans="1:12" s="286" customFormat="1" ht="27.95" customHeight="1" x14ac:dyDescent="0.25">
      <c r="A10" s="317" t="s">
        <v>498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</row>
    <row r="11" spans="1:12" s="282" customFormat="1" x14ac:dyDescent="0.25">
      <c r="A11" s="279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1:12" ht="21.95" customHeight="1" x14ac:dyDescent="0.25">
      <c r="A12" s="320" t="s">
        <v>499</v>
      </c>
      <c r="B12" s="287"/>
      <c r="C12" s="320" t="s">
        <v>500</v>
      </c>
      <c r="D12" s="320" t="s">
        <v>501</v>
      </c>
      <c r="E12" s="320" t="s">
        <v>502</v>
      </c>
      <c r="F12" s="320" t="s">
        <v>503</v>
      </c>
      <c r="G12" s="320" t="s">
        <v>504</v>
      </c>
      <c r="H12" s="320" t="s">
        <v>505</v>
      </c>
      <c r="I12" s="320" t="s">
        <v>506</v>
      </c>
      <c r="J12" s="320" t="s">
        <v>123</v>
      </c>
      <c r="K12" s="320" t="s">
        <v>507</v>
      </c>
      <c r="L12" s="320" t="s">
        <v>508</v>
      </c>
    </row>
    <row r="13" spans="1:12" ht="21.95" customHeight="1" x14ac:dyDescent="0.25">
      <c r="A13" s="321"/>
      <c r="B13" s="288"/>
      <c r="C13" s="321"/>
      <c r="D13" s="321"/>
      <c r="E13" s="321"/>
      <c r="F13" s="321"/>
      <c r="G13" s="321"/>
      <c r="H13" s="321"/>
      <c r="I13" s="321"/>
      <c r="J13" s="321"/>
      <c r="K13" s="321"/>
      <c r="L13" s="321"/>
    </row>
    <row r="14" spans="1:12" ht="15" customHeight="1" x14ac:dyDescent="0.25">
      <c r="A14" s="289"/>
      <c r="B14" s="289"/>
      <c r="C14" s="290" t="s">
        <v>509</v>
      </c>
      <c r="D14" s="290" t="s">
        <v>510</v>
      </c>
      <c r="E14" s="290" t="s">
        <v>511</v>
      </c>
      <c r="F14" s="290" t="s">
        <v>512</v>
      </c>
      <c r="G14" s="290" t="s">
        <v>513</v>
      </c>
      <c r="H14" s="290" t="s">
        <v>514</v>
      </c>
      <c r="I14" s="290" t="s">
        <v>515</v>
      </c>
      <c r="J14" s="290" t="s">
        <v>516</v>
      </c>
      <c r="K14" s="290" t="s">
        <v>517</v>
      </c>
      <c r="L14" s="291"/>
    </row>
    <row r="15" spans="1:12" ht="15.95" customHeight="1" x14ac:dyDescent="0.25">
      <c r="A15" s="291" t="s">
        <v>518</v>
      </c>
      <c r="B15" s="290" t="s">
        <v>519</v>
      </c>
      <c r="C15" s="292">
        <v>123339615</v>
      </c>
      <c r="D15" s="292">
        <v>388289658</v>
      </c>
      <c r="E15" s="292">
        <v>56272180</v>
      </c>
      <c r="F15" s="292">
        <v>98762842</v>
      </c>
      <c r="G15" s="293"/>
      <c r="H15" s="293"/>
      <c r="I15" s="292">
        <v>982578938</v>
      </c>
      <c r="J15" s="292">
        <v>137417606</v>
      </c>
      <c r="K15" s="292">
        <v>0</v>
      </c>
      <c r="L15" s="294">
        <v>1786660839</v>
      </c>
    </row>
    <row r="16" spans="1:12" ht="8.1" customHeight="1" x14ac:dyDescent="0.25">
      <c r="A16" s="295"/>
      <c r="B16" s="296"/>
      <c r="C16" s="297"/>
      <c r="D16" s="297"/>
      <c r="E16" s="297"/>
      <c r="F16" s="297"/>
      <c r="G16" s="297"/>
      <c r="H16" s="297"/>
      <c r="I16" s="297"/>
      <c r="J16" s="297"/>
      <c r="K16" s="297"/>
      <c r="L16" s="298"/>
    </row>
    <row r="17" spans="1:12" ht="15.95" customHeight="1" x14ac:dyDescent="0.25">
      <c r="A17" s="291" t="s">
        <v>520</v>
      </c>
      <c r="B17" s="290" t="s">
        <v>521</v>
      </c>
      <c r="C17" s="292">
        <v>483226121</v>
      </c>
      <c r="D17" s="292">
        <v>72717613</v>
      </c>
      <c r="E17" s="292">
        <v>232437862</v>
      </c>
      <c r="F17" s="299"/>
      <c r="G17" s="292">
        <v>11286155</v>
      </c>
      <c r="H17" s="292">
        <v>21101669</v>
      </c>
      <c r="I17" s="299"/>
      <c r="J17" s="292">
        <v>46243854</v>
      </c>
      <c r="K17" s="292">
        <v>0</v>
      </c>
      <c r="L17" s="294">
        <v>867013274</v>
      </c>
    </row>
    <row r="18" spans="1:12" ht="8.1" customHeight="1" x14ac:dyDescent="0.25">
      <c r="A18" s="296"/>
      <c r="B18" s="296"/>
      <c r="C18" s="300"/>
      <c r="D18" s="300"/>
      <c r="E18" s="300"/>
      <c r="F18" s="300"/>
      <c r="G18" s="300"/>
      <c r="H18" s="300"/>
      <c r="I18" s="300"/>
      <c r="J18" s="300"/>
      <c r="K18" s="300"/>
      <c r="L18" s="301"/>
    </row>
    <row r="19" spans="1:12" s="55" customFormat="1" ht="15.95" customHeight="1" x14ac:dyDescent="0.25">
      <c r="A19" s="291" t="s">
        <v>508</v>
      </c>
      <c r="B19" s="291"/>
      <c r="C19" s="294">
        <v>606565736</v>
      </c>
      <c r="D19" s="294">
        <v>461007271</v>
      </c>
      <c r="E19" s="294">
        <v>288710042</v>
      </c>
      <c r="F19" s="294">
        <v>98762842</v>
      </c>
      <c r="G19" s="294">
        <v>11286155</v>
      </c>
      <c r="H19" s="294">
        <v>21101669</v>
      </c>
      <c r="I19" s="294">
        <v>982578938</v>
      </c>
      <c r="J19" s="294">
        <v>183661460</v>
      </c>
      <c r="K19" s="294">
        <v>0</v>
      </c>
      <c r="L19" s="294">
        <v>2653674113</v>
      </c>
    </row>
    <row r="20" spans="1:12" x14ac:dyDescent="0.25">
      <c r="A20" s="302"/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3" t="s">
        <v>522</v>
      </c>
    </row>
    <row r="21" spans="1:12" x14ac:dyDescent="0.25">
      <c r="L21" s="304"/>
    </row>
    <row r="22" spans="1:12" ht="20.100000000000001" customHeight="1" x14ac:dyDescent="0.25">
      <c r="A22" s="319" t="s">
        <v>531</v>
      </c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06">
        <v>2026</v>
      </c>
    </row>
    <row r="23" spans="1:12" x14ac:dyDescent="0.25">
      <c r="A23" s="276"/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</row>
    <row r="24" spans="1:12" s="282" customFormat="1" ht="15.95" customHeight="1" x14ac:dyDescent="0.25">
      <c r="A24" s="278" t="s">
        <v>490</v>
      </c>
      <c r="B24" s="279"/>
      <c r="C24" s="279"/>
      <c r="D24" s="280" t="s">
        <v>491</v>
      </c>
      <c r="E24" s="281">
        <v>450984798</v>
      </c>
      <c r="F24" s="278" t="s">
        <v>492</v>
      </c>
      <c r="G24" s="279"/>
      <c r="H24" s="279"/>
      <c r="I24" s="279"/>
      <c r="J24" s="279"/>
      <c r="K24" s="279"/>
      <c r="L24" s="279"/>
    </row>
    <row r="25" spans="1:12" s="282" customFormat="1" ht="15.95" customHeight="1" x14ac:dyDescent="0.25">
      <c r="A25" s="278"/>
      <c r="B25" s="279"/>
      <c r="C25" s="279"/>
      <c r="D25" s="280"/>
      <c r="E25" s="281">
        <v>71679243</v>
      </c>
      <c r="F25" s="278" t="s">
        <v>493</v>
      </c>
      <c r="G25" s="279"/>
      <c r="H25" s="279"/>
      <c r="I25" s="279"/>
      <c r="J25" s="279"/>
      <c r="K25" s="279"/>
      <c r="L25" s="279"/>
    </row>
    <row r="26" spans="1:12" s="282" customFormat="1" ht="15.95" customHeight="1" x14ac:dyDescent="0.25">
      <c r="A26" s="278"/>
      <c r="B26" s="279"/>
      <c r="C26" s="279"/>
      <c r="D26" s="280"/>
      <c r="E26" s="281">
        <v>9946456</v>
      </c>
      <c r="F26" s="278" t="s">
        <v>494</v>
      </c>
      <c r="G26" s="279"/>
      <c r="H26" s="279"/>
      <c r="I26" s="279"/>
      <c r="J26" s="279"/>
      <c r="K26" s="279"/>
      <c r="L26" s="279"/>
    </row>
    <row r="27" spans="1:12" s="282" customFormat="1" ht="15.95" customHeight="1" x14ac:dyDescent="0.25">
      <c r="A27" s="279"/>
      <c r="B27" s="279"/>
      <c r="C27" s="279"/>
      <c r="D27" s="283" t="s">
        <v>495</v>
      </c>
      <c r="E27" s="284">
        <v>0</v>
      </c>
      <c r="F27" s="278" t="s">
        <v>496</v>
      </c>
      <c r="G27" s="279"/>
      <c r="H27" s="279"/>
      <c r="I27" s="279"/>
      <c r="J27" s="279"/>
      <c r="K27" s="279"/>
      <c r="L27" s="279"/>
    </row>
    <row r="28" spans="1:12" s="282" customFormat="1" ht="15.95" customHeight="1" x14ac:dyDescent="0.25">
      <c r="A28" s="279"/>
      <c r="B28" s="279"/>
      <c r="C28" s="279"/>
      <c r="D28" s="280" t="s">
        <v>497</v>
      </c>
      <c r="E28" s="281">
        <v>532610497</v>
      </c>
      <c r="F28" s="279"/>
      <c r="G28" s="285"/>
      <c r="H28" s="279"/>
      <c r="I28" s="279"/>
      <c r="J28" s="279"/>
      <c r="K28" s="279"/>
      <c r="L28" s="279"/>
    </row>
    <row r="29" spans="1:12" s="282" customFormat="1" ht="8.1" customHeight="1" x14ac:dyDescent="0.2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</row>
    <row r="30" spans="1:12" s="286" customFormat="1" ht="27.95" customHeight="1" x14ac:dyDescent="0.25">
      <c r="A30" s="317" t="s">
        <v>523</v>
      </c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</row>
    <row r="31" spans="1:12" s="282" customFormat="1" ht="8.1" customHeight="1" x14ac:dyDescent="0.2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</row>
    <row r="32" spans="1:12" ht="21.95" customHeight="1" x14ac:dyDescent="0.25">
      <c r="A32" s="320" t="s">
        <v>499</v>
      </c>
      <c r="B32" s="287"/>
      <c r="C32" s="320" t="s">
        <v>500</v>
      </c>
      <c r="D32" s="320" t="s">
        <v>501</v>
      </c>
      <c r="E32" s="320" t="s">
        <v>502</v>
      </c>
      <c r="F32" s="320" t="s">
        <v>503</v>
      </c>
      <c r="G32" s="320" t="s">
        <v>504</v>
      </c>
      <c r="H32" s="320" t="s">
        <v>505</v>
      </c>
      <c r="I32" s="320" t="s">
        <v>506</v>
      </c>
      <c r="J32" s="320" t="s">
        <v>123</v>
      </c>
      <c r="K32" s="320" t="s">
        <v>507</v>
      </c>
      <c r="L32" s="320" t="s">
        <v>508</v>
      </c>
    </row>
    <row r="33" spans="1:12" ht="21.95" customHeight="1" x14ac:dyDescent="0.25">
      <c r="A33" s="321"/>
      <c r="B33" s="288"/>
      <c r="C33" s="321"/>
      <c r="D33" s="321"/>
      <c r="E33" s="321"/>
      <c r="F33" s="321"/>
      <c r="G33" s="321"/>
      <c r="H33" s="321"/>
      <c r="I33" s="321"/>
      <c r="J33" s="321"/>
      <c r="K33" s="321"/>
      <c r="L33" s="321"/>
    </row>
    <row r="34" spans="1:12" ht="15" customHeight="1" x14ac:dyDescent="0.25">
      <c r="A34" s="289"/>
      <c r="B34" s="289"/>
      <c r="C34" s="290" t="s">
        <v>509</v>
      </c>
      <c r="D34" s="290" t="s">
        <v>510</v>
      </c>
      <c r="E34" s="290" t="s">
        <v>511</v>
      </c>
      <c r="F34" s="290" t="s">
        <v>512</v>
      </c>
      <c r="G34" s="290" t="s">
        <v>513</v>
      </c>
      <c r="H34" s="290" t="s">
        <v>514</v>
      </c>
      <c r="I34" s="290" t="s">
        <v>515</v>
      </c>
      <c r="J34" s="290" t="s">
        <v>516</v>
      </c>
      <c r="K34" s="290" t="s">
        <v>517</v>
      </c>
      <c r="L34" s="291"/>
    </row>
    <row r="35" spans="1:12" ht="15.95" customHeight="1" x14ac:dyDescent="0.25">
      <c r="A35" s="291" t="s">
        <v>518</v>
      </c>
      <c r="B35" s="290" t="s">
        <v>519</v>
      </c>
      <c r="C35" s="292">
        <v>20293935</v>
      </c>
      <c r="D35" s="292">
        <v>64403931</v>
      </c>
      <c r="E35" s="292">
        <v>9895546</v>
      </c>
      <c r="F35" s="292">
        <v>15742919</v>
      </c>
      <c r="G35" s="293"/>
      <c r="H35" s="293"/>
      <c r="I35" s="292">
        <v>172763504</v>
      </c>
      <c r="J35" s="292">
        <v>24576657</v>
      </c>
      <c r="K35" s="292">
        <v>0</v>
      </c>
      <c r="L35" s="294">
        <v>307676492</v>
      </c>
    </row>
    <row r="36" spans="1:12" ht="8.1" customHeight="1" x14ac:dyDescent="0.25">
      <c r="A36" s="295"/>
      <c r="B36" s="296"/>
      <c r="C36" s="297"/>
      <c r="D36" s="297"/>
      <c r="E36" s="297"/>
      <c r="F36" s="297"/>
      <c r="G36" s="297"/>
      <c r="H36" s="297"/>
      <c r="I36" s="297"/>
      <c r="J36" s="297"/>
      <c r="K36" s="297"/>
      <c r="L36" s="298"/>
    </row>
    <row r="37" spans="1:12" ht="15.95" customHeight="1" x14ac:dyDescent="0.25">
      <c r="A37" s="291" t="s">
        <v>520</v>
      </c>
      <c r="B37" s="290" t="s">
        <v>521</v>
      </c>
      <c r="C37" s="292">
        <v>85465932</v>
      </c>
      <c r="D37" s="292">
        <v>9542014</v>
      </c>
      <c r="E37" s="292">
        <v>33104498</v>
      </c>
      <c r="F37" s="299"/>
      <c r="G37" s="292">
        <v>2010740</v>
      </c>
      <c r="H37" s="292">
        <v>3424000</v>
      </c>
      <c r="I37" s="299"/>
      <c r="J37" s="292">
        <v>9761122</v>
      </c>
      <c r="K37" s="292">
        <v>0</v>
      </c>
      <c r="L37" s="294">
        <v>143308306</v>
      </c>
    </row>
    <row r="38" spans="1:12" ht="8.1" customHeight="1" x14ac:dyDescent="0.25">
      <c r="A38" s="296"/>
      <c r="B38" s="296"/>
      <c r="C38" s="300"/>
      <c r="D38" s="300"/>
      <c r="E38" s="300"/>
      <c r="F38" s="300"/>
      <c r="G38" s="300"/>
      <c r="H38" s="300"/>
      <c r="I38" s="300"/>
      <c r="J38" s="300"/>
      <c r="K38" s="300"/>
      <c r="L38" s="301"/>
    </row>
    <row r="39" spans="1:12" s="55" customFormat="1" ht="15.95" customHeight="1" x14ac:dyDescent="0.25">
      <c r="A39" s="291" t="s">
        <v>508</v>
      </c>
      <c r="B39" s="291"/>
      <c r="C39" s="294">
        <v>105759867</v>
      </c>
      <c r="D39" s="294">
        <v>73945945</v>
      </c>
      <c r="E39" s="294">
        <v>43000044</v>
      </c>
      <c r="F39" s="294">
        <v>15742919</v>
      </c>
      <c r="G39" s="294">
        <v>2010740</v>
      </c>
      <c r="H39" s="294">
        <v>3424000</v>
      </c>
      <c r="I39" s="294">
        <v>172763504</v>
      </c>
      <c r="J39" s="294">
        <v>34337779</v>
      </c>
      <c r="K39" s="294">
        <v>0</v>
      </c>
      <c r="L39" s="294">
        <v>450984798</v>
      </c>
    </row>
    <row r="40" spans="1:12" ht="13.15" customHeight="1" x14ac:dyDescent="0.25">
      <c r="A40" s="322" t="s">
        <v>524</v>
      </c>
      <c r="B40" s="322"/>
      <c r="C40" s="322"/>
      <c r="D40" s="322"/>
      <c r="E40" s="322"/>
      <c r="F40" s="322"/>
      <c r="G40" s="322"/>
    </row>
    <row r="41" spans="1:12" x14ac:dyDescent="0.25">
      <c r="A41" s="323"/>
      <c r="B41" s="323"/>
      <c r="C41" s="323"/>
      <c r="D41" s="323"/>
      <c r="E41" s="323"/>
      <c r="F41" s="323"/>
      <c r="G41" s="323"/>
      <c r="H41" s="302"/>
      <c r="I41" s="302"/>
      <c r="J41" s="302"/>
      <c r="K41" s="302"/>
      <c r="L41" s="303" t="s">
        <v>522</v>
      </c>
    </row>
    <row r="42" spans="1:12" x14ac:dyDescent="0.25">
      <c r="L42" s="54"/>
    </row>
    <row r="43" spans="1:12" ht="20.100000000000001" customHeight="1" x14ac:dyDescent="0.25">
      <c r="L43" s="54"/>
    </row>
    <row r="44" spans="1:12" x14ac:dyDescent="0.25">
      <c r="L44" s="54"/>
    </row>
    <row r="45" spans="1:12" s="282" customFormat="1" ht="15.95" customHeight="1" x14ac:dyDescent="0.25"/>
    <row r="46" spans="1:12" s="282" customFormat="1" ht="15.95" customHeight="1" x14ac:dyDescent="0.25"/>
    <row r="47" spans="1:12" s="282" customFormat="1" ht="15.95" customHeight="1" x14ac:dyDescent="0.25"/>
    <row r="48" spans="1:12" s="282" customFormat="1" ht="8.1" customHeight="1" x14ac:dyDescent="0.25"/>
    <row r="49" spans="12:12" s="286" customFormat="1" ht="27.95" customHeight="1" x14ac:dyDescent="0.25"/>
    <row r="50" spans="12:12" s="282" customFormat="1" ht="8.1" customHeight="1" x14ac:dyDescent="0.25"/>
    <row r="51" spans="12:12" ht="21.95" customHeight="1" x14ac:dyDescent="0.25">
      <c r="L51" s="54"/>
    </row>
    <row r="52" spans="12:12" ht="21.95" customHeight="1" x14ac:dyDescent="0.25">
      <c r="L52" s="54"/>
    </row>
    <row r="53" spans="12:12" ht="15" customHeight="1" x14ac:dyDescent="0.25">
      <c r="L53" s="54"/>
    </row>
    <row r="54" spans="12:12" ht="15.95" customHeight="1" x14ac:dyDescent="0.25">
      <c r="L54" s="54"/>
    </row>
    <row r="55" spans="12:12" ht="8.1" customHeight="1" x14ac:dyDescent="0.25">
      <c r="L55" s="54"/>
    </row>
    <row r="56" spans="12:12" ht="15.95" customHeight="1" x14ac:dyDescent="0.25">
      <c r="L56" s="54"/>
    </row>
    <row r="57" spans="12:12" ht="8.1" customHeight="1" x14ac:dyDescent="0.25">
      <c r="L57" s="54"/>
    </row>
    <row r="58" spans="12:12" s="55" customFormat="1" ht="15.95" customHeight="1" x14ac:dyDescent="0.25"/>
    <row r="59" spans="12:12" x14ac:dyDescent="0.25">
      <c r="L59" s="54"/>
    </row>
    <row r="60" spans="12:12" ht="20.100000000000001" customHeight="1" x14ac:dyDescent="0.25">
      <c r="L60" s="54"/>
    </row>
    <row r="61" spans="12:12" x14ac:dyDescent="0.25">
      <c r="L61" s="54"/>
    </row>
    <row r="62" spans="12:12" s="282" customFormat="1" ht="15.95" customHeight="1" x14ac:dyDescent="0.25"/>
    <row r="63" spans="12:12" s="282" customFormat="1" ht="15.95" customHeight="1" x14ac:dyDescent="0.25"/>
    <row r="64" spans="12:12" s="282" customFormat="1" ht="15.95" customHeight="1" x14ac:dyDescent="0.25"/>
    <row r="65" spans="12:12" s="282" customFormat="1" ht="8.1" customHeight="1" x14ac:dyDescent="0.25"/>
    <row r="66" spans="12:12" s="286" customFormat="1" ht="27.95" customHeight="1" x14ac:dyDescent="0.25"/>
    <row r="67" spans="12:12" s="282" customFormat="1" ht="8.1" customHeight="1" x14ac:dyDescent="0.25"/>
    <row r="68" spans="12:12" ht="21.95" customHeight="1" x14ac:dyDescent="0.25">
      <c r="L68" s="54"/>
    </row>
    <row r="69" spans="12:12" ht="21.95" customHeight="1" x14ac:dyDescent="0.25">
      <c r="L69" s="54"/>
    </row>
    <row r="70" spans="12:12" ht="15" customHeight="1" x14ac:dyDescent="0.25">
      <c r="L70" s="54"/>
    </row>
    <row r="71" spans="12:12" ht="15.95" customHeight="1" x14ac:dyDescent="0.25">
      <c r="L71" s="54"/>
    </row>
    <row r="72" spans="12:12" ht="8.1" customHeight="1" x14ac:dyDescent="0.25">
      <c r="L72" s="54"/>
    </row>
    <row r="73" spans="12:12" ht="15.95" customHeight="1" x14ac:dyDescent="0.25">
      <c r="L73" s="54"/>
    </row>
    <row r="74" spans="12:12" ht="8.1" customHeight="1" x14ac:dyDescent="0.25">
      <c r="L74" s="54"/>
    </row>
    <row r="75" spans="12:12" s="55" customFormat="1" ht="15.95" customHeight="1" x14ac:dyDescent="0.25"/>
    <row r="76" spans="12:12" x14ac:dyDescent="0.25">
      <c r="L76" s="54"/>
    </row>
    <row r="77" spans="12:12" ht="20.100000000000001" customHeight="1" x14ac:dyDescent="0.25">
      <c r="L77" s="54"/>
    </row>
    <row r="78" spans="12:12" x14ac:dyDescent="0.25">
      <c r="L78" s="54"/>
    </row>
    <row r="79" spans="12:12" s="282" customFormat="1" ht="15.95" customHeight="1" x14ac:dyDescent="0.25"/>
    <row r="80" spans="12:12" s="282" customFormat="1" ht="15.95" customHeight="1" x14ac:dyDescent="0.25"/>
    <row r="81" spans="12:12" s="282" customFormat="1" ht="15.95" customHeight="1" x14ac:dyDescent="0.25"/>
    <row r="82" spans="12:12" s="282" customFormat="1" ht="8.1" customHeight="1" x14ac:dyDescent="0.25"/>
    <row r="83" spans="12:12" s="286" customFormat="1" ht="27.95" customHeight="1" x14ac:dyDescent="0.25"/>
    <row r="84" spans="12:12" s="282" customFormat="1" ht="8.1" customHeight="1" x14ac:dyDescent="0.25"/>
    <row r="85" spans="12:12" ht="21.95" customHeight="1" x14ac:dyDescent="0.25">
      <c r="L85" s="54"/>
    </row>
    <row r="86" spans="12:12" ht="21.95" customHeight="1" x14ac:dyDescent="0.25">
      <c r="L86" s="54"/>
    </row>
    <row r="87" spans="12:12" ht="15" customHeight="1" x14ac:dyDescent="0.25">
      <c r="L87" s="54"/>
    </row>
    <row r="88" spans="12:12" ht="15.95" customHeight="1" x14ac:dyDescent="0.25">
      <c r="L88" s="54"/>
    </row>
    <row r="89" spans="12:12" ht="8.1" customHeight="1" x14ac:dyDescent="0.25">
      <c r="L89" s="54"/>
    </row>
    <row r="90" spans="12:12" ht="15.95" customHeight="1" x14ac:dyDescent="0.25">
      <c r="L90" s="54"/>
    </row>
    <row r="91" spans="12:12" ht="8.1" customHeight="1" x14ac:dyDescent="0.25">
      <c r="L91" s="54"/>
    </row>
    <row r="92" spans="12:12" s="55" customFormat="1" ht="15.95" customHeight="1" x14ac:dyDescent="0.25"/>
    <row r="93" spans="12:12" x14ac:dyDescent="0.25">
      <c r="L93" s="54"/>
    </row>
    <row r="94" spans="12:12" ht="20.100000000000001" customHeight="1" x14ac:dyDescent="0.25">
      <c r="L94" s="54"/>
    </row>
    <row r="95" spans="12:12" x14ac:dyDescent="0.25">
      <c r="L95" s="54"/>
    </row>
    <row r="96" spans="12:12" s="282" customFormat="1" ht="15.95" customHeight="1" x14ac:dyDescent="0.25"/>
    <row r="97" spans="12:12" s="282" customFormat="1" ht="15.95" customHeight="1" x14ac:dyDescent="0.25"/>
    <row r="98" spans="12:12" s="282" customFormat="1" ht="15.95" customHeight="1" x14ac:dyDescent="0.25"/>
    <row r="99" spans="12:12" s="282" customFormat="1" ht="8.1" customHeight="1" x14ac:dyDescent="0.25"/>
    <row r="100" spans="12:12" s="286" customFormat="1" ht="27.95" customHeight="1" x14ac:dyDescent="0.25"/>
    <row r="101" spans="12:12" s="282" customFormat="1" ht="8.1" customHeight="1" x14ac:dyDescent="0.25"/>
    <row r="102" spans="12:12" ht="21.95" customHeight="1" x14ac:dyDescent="0.25">
      <c r="L102" s="54"/>
    </row>
    <row r="103" spans="12:12" ht="21.95" customHeight="1" x14ac:dyDescent="0.25">
      <c r="L103" s="54"/>
    </row>
    <row r="104" spans="12:12" ht="15" customHeight="1" x14ac:dyDescent="0.25">
      <c r="L104" s="54"/>
    </row>
    <row r="105" spans="12:12" ht="15.95" customHeight="1" x14ac:dyDescent="0.25">
      <c r="L105" s="54"/>
    </row>
    <row r="106" spans="12:12" ht="8.1" customHeight="1" x14ac:dyDescent="0.25">
      <c r="L106" s="54"/>
    </row>
    <row r="107" spans="12:12" ht="15.95" customHeight="1" x14ac:dyDescent="0.25">
      <c r="L107" s="54"/>
    </row>
    <row r="108" spans="12:12" ht="8.1" customHeight="1" x14ac:dyDescent="0.25">
      <c r="L108" s="54"/>
    </row>
    <row r="109" spans="12:12" s="55" customFormat="1" ht="15.95" customHeight="1" x14ac:dyDescent="0.25"/>
    <row r="110" spans="12:12" x14ac:dyDescent="0.25">
      <c r="L110" s="54"/>
    </row>
    <row r="111" spans="12:12" ht="20.100000000000001" customHeight="1" x14ac:dyDescent="0.25">
      <c r="L111" s="54"/>
    </row>
    <row r="112" spans="12:12" x14ac:dyDescent="0.25">
      <c r="L112" s="54"/>
    </row>
    <row r="113" spans="12:12" s="282" customFormat="1" ht="15.95" customHeight="1" x14ac:dyDescent="0.25"/>
    <row r="114" spans="12:12" s="282" customFormat="1" ht="15.95" customHeight="1" x14ac:dyDescent="0.25"/>
    <row r="115" spans="12:12" s="282" customFormat="1" ht="15.95" customHeight="1" x14ac:dyDescent="0.25"/>
    <row r="116" spans="12:12" s="282" customFormat="1" ht="8.1" customHeight="1" x14ac:dyDescent="0.25"/>
    <row r="117" spans="12:12" s="286" customFormat="1" ht="27.95" customHeight="1" x14ac:dyDescent="0.25"/>
    <row r="118" spans="12:12" s="282" customFormat="1" ht="8.1" customHeight="1" x14ac:dyDescent="0.25"/>
    <row r="119" spans="12:12" ht="21.95" customHeight="1" x14ac:dyDescent="0.25">
      <c r="L119" s="54"/>
    </row>
    <row r="120" spans="12:12" ht="21.95" customHeight="1" x14ac:dyDescent="0.25">
      <c r="L120" s="54"/>
    </row>
    <row r="121" spans="12:12" ht="15" customHeight="1" x14ac:dyDescent="0.25">
      <c r="L121" s="54"/>
    </row>
    <row r="122" spans="12:12" ht="15.95" customHeight="1" x14ac:dyDescent="0.25">
      <c r="L122" s="54"/>
    </row>
    <row r="123" spans="12:12" ht="8.1" customHeight="1" x14ac:dyDescent="0.25">
      <c r="L123" s="54"/>
    </row>
    <row r="124" spans="12:12" ht="15.95" customHeight="1" x14ac:dyDescent="0.25">
      <c r="L124" s="54"/>
    </row>
    <row r="125" spans="12:12" ht="8.1" customHeight="1" x14ac:dyDescent="0.25">
      <c r="L125" s="54"/>
    </row>
    <row r="126" spans="12:12" s="55" customFormat="1" ht="15.95" customHeight="1" x14ac:dyDescent="0.25"/>
    <row r="127" spans="12:12" x14ac:dyDescent="0.25">
      <c r="L127" s="54"/>
    </row>
    <row r="128" spans="12:12" ht="20.100000000000001" customHeight="1" x14ac:dyDescent="0.25">
      <c r="L128" s="54"/>
    </row>
    <row r="129" spans="12:12" x14ac:dyDescent="0.25">
      <c r="L129" s="54"/>
    </row>
    <row r="130" spans="12:12" s="282" customFormat="1" ht="15.95" customHeight="1" x14ac:dyDescent="0.25"/>
    <row r="131" spans="12:12" s="282" customFormat="1" ht="15.95" customHeight="1" x14ac:dyDescent="0.25"/>
    <row r="132" spans="12:12" s="282" customFormat="1" ht="15.95" customHeight="1" x14ac:dyDescent="0.25"/>
    <row r="133" spans="12:12" s="282" customFormat="1" ht="8.1" customHeight="1" x14ac:dyDescent="0.25"/>
    <row r="134" spans="12:12" s="286" customFormat="1" ht="27.95" customHeight="1" x14ac:dyDescent="0.25"/>
    <row r="135" spans="12:12" s="282" customFormat="1" ht="8.1" customHeight="1" x14ac:dyDescent="0.25"/>
    <row r="136" spans="12:12" ht="21.95" customHeight="1" x14ac:dyDescent="0.25">
      <c r="L136" s="54"/>
    </row>
    <row r="137" spans="12:12" ht="21.95" customHeight="1" x14ac:dyDescent="0.25">
      <c r="L137" s="54"/>
    </row>
    <row r="138" spans="12:12" ht="15" customHeight="1" x14ac:dyDescent="0.25">
      <c r="L138" s="54"/>
    </row>
    <row r="139" spans="12:12" ht="15.95" customHeight="1" x14ac:dyDescent="0.25">
      <c r="L139" s="54"/>
    </row>
    <row r="140" spans="12:12" ht="8.1" customHeight="1" x14ac:dyDescent="0.25">
      <c r="L140" s="54"/>
    </row>
    <row r="141" spans="12:12" ht="15.95" customHeight="1" x14ac:dyDescent="0.25">
      <c r="L141" s="54"/>
    </row>
    <row r="142" spans="12:12" ht="8.1" customHeight="1" x14ac:dyDescent="0.25">
      <c r="L142" s="54"/>
    </row>
    <row r="143" spans="12:12" s="55" customFormat="1" ht="15.95" customHeight="1" x14ac:dyDescent="0.25"/>
    <row r="144" spans="12:12" x14ac:dyDescent="0.25">
      <c r="L144" s="54"/>
    </row>
    <row r="145" spans="12:12" ht="20.100000000000001" customHeight="1" x14ac:dyDescent="0.25">
      <c r="L145" s="54"/>
    </row>
    <row r="146" spans="12:12" x14ac:dyDescent="0.25">
      <c r="L146" s="54"/>
    </row>
    <row r="147" spans="12:12" s="282" customFormat="1" ht="15.95" customHeight="1" x14ac:dyDescent="0.25"/>
    <row r="148" spans="12:12" s="282" customFormat="1" ht="15.95" customHeight="1" x14ac:dyDescent="0.25"/>
    <row r="149" spans="12:12" s="282" customFormat="1" ht="15.95" customHeight="1" x14ac:dyDescent="0.25"/>
    <row r="150" spans="12:12" s="282" customFormat="1" ht="8.1" customHeight="1" x14ac:dyDescent="0.25"/>
    <row r="151" spans="12:12" s="286" customFormat="1" ht="27.95" customHeight="1" x14ac:dyDescent="0.25"/>
    <row r="152" spans="12:12" s="282" customFormat="1" ht="8.1" customHeight="1" x14ac:dyDescent="0.25"/>
    <row r="153" spans="12:12" ht="21.95" customHeight="1" x14ac:dyDescent="0.25">
      <c r="L153" s="54"/>
    </row>
    <row r="154" spans="12:12" ht="21.95" customHeight="1" x14ac:dyDescent="0.25">
      <c r="L154" s="54"/>
    </row>
    <row r="155" spans="12:12" ht="15" customHeight="1" x14ac:dyDescent="0.25">
      <c r="L155" s="54"/>
    </row>
    <row r="156" spans="12:12" ht="15.95" customHeight="1" x14ac:dyDescent="0.25">
      <c r="L156" s="54"/>
    </row>
    <row r="157" spans="12:12" ht="8.1" customHeight="1" x14ac:dyDescent="0.25">
      <c r="L157" s="54"/>
    </row>
    <row r="158" spans="12:12" ht="15.95" customHeight="1" x14ac:dyDescent="0.25">
      <c r="L158" s="54"/>
    </row>
    <row r="159" spans="12:12" ht="8.1" customHeight="1" x14ac:dyDescent="0.25">
      <c r="L159" s="54"/>
    </row>
    <row r="160" spans="12:12" s="55" customFormat="1" ht="15.95" customHeight="1" x14ac:dyDescent="0.25"/>
    <row r="161" spans="12:12" x14ac:dyDescent="0.25">
      <c r="L161" s="54"/>
    </row>
    <row r="162" spans="12:12" ht="20.100000000000001" customHeight="1" x14ac:dyDescent="0.25">
      <c r="L162" s="54"/>
    </row>
    <row r="163" spans="12:12" x14ac:dyDescent="0.25">
      <c r="L163" s="54"/>
    </row>
    <row r="164" spans="12:12" s="282" customFormat="1" ht="15.95" customHeight="1" x14ac:dyDescent="0.25"/>
    <row r="165" spans="12:12" s="282" customFormat="1" ht="15.95" customHeight="1" x14ac:dyDescent="0.25"/>
    <row r="166" spans="12:12" s="282" customFormat="1" ht="15.95" customHeight="1" x14ac:dyDescent="0.25"/>
    <row r="167" spans="12:12" s="282" customFormat="1" ht="8.1" customHeight="1" x14ac:dyDescent="0.25"/>
    <row r="168" spans="12:12" s="286" customFormat="1" ht="27.95" customHeight="1" x14ac:dyDescent="0.25"/>
    <row r="169" spans="12:12" s="282" customFormat="1" ht="8.1" customHeight="1" x14ac:dyDescent="0.25"/>
    <row r="170" spans="12:12" ht="21.95" customHeight="1" x14ac:dyDescent="0.25">
      <c r="L170" s="54"/>
    </row>
    <row r="171" spans="12:12" ht="21.95" customHeight="1" x14ac:dyDescent="0.25">
      <c r="L171" s="54"/>
    </row>
    <row r="172" spans="12:12" ht="15" customHeight="1" x14ac:dyDescent="0.25">
      <c r="L172" s="54"/>
    </row>
    <row r="173" spans="12:12" ht="15.95" customHeight="1" x14ac:dyDescent="0.25">
      <c r="L173" s="54"/>
    </row>
    <row r="174" spans="12:12" ht="8.1" customHeight="1" x14ac:dyDescent="0.25">
      <c r="L174" s="54"/>
    </row>
    <row r="175" spans="12:12" ht="15.95" customHeight="1" x14ac:dyDescent="0.25">
      <c r="L175" s="54"/>
    </row>
    <row r="176" spans="12:12" ht="8.1" customHeight="1" x14ac:dyDescent="0.25">
      <c r="L176" s="54"/>
    </row>
    <row r="177" spans="12:12" s="55" customFormat="1" ht="15.95" customHeight="1" x14ac:dyDescent="0.25"/>
    <row r="178" spans="12:12" x14ac:dyDescent="0.25">
      <c r="L178" s="54"/>
    </row>
    <row r="179" spans="12:12" ht="20.100000000000001" customHeight="1" x14ac:dyDescent="0.25">
      <c r="L179" s="54"/>
    </row>
    <row r="180" spans="12:12" x14ac:dyDescent="0.25">
      <c r="L180" s="54"/>
    </row>
    <row r="181" spans="12:12" s="282" customFormat="1" ht="15.95" customHeight="1" x14ac:dyDescent="0.25"/>
    <row r="182" spans="12:12" s="282" customFormat="1" ht="15.95" customHeight="1" x14ac:dyDescent="0.25"/>
    <row r="183" spans="12:12" s="282" customFormat="1" ht="15.95" customHeight="1" x14ac:dyDescent="0.25"/>
    <row r="184" spans="12:12" s="282" customFormat="1" ht="8.1" customHeight="1" x14ac:dyDescent="0.25"/>
    <row r="185" spans="12:12" s="286" customFormat="1" ht="27.95" customHeight="1" x14ac:dyDescent="0.25"/>
    <row r="186" spans="12:12" s="282" customFormat="1" ht="8.1" customHeight="1" x14ac:dyDescent="0.25"/>
    <row r="187" spans="12:12" ht="21.95" customHeight="1" x14ac:dyDescent="0.25">
      <c r="L187" s="54"/>
    </row>
    <row r="188" spans="12:12" ht="21.95" customHeight="1" x14ac:dyDescent="0.25">
      <c r="L188" s="54"/>
    </row>
    <row r="189" spans="12:12" ht="15" customHeight="1" x14ac:dyDescent="0.25">
      <c r="L189" s="54"/>
    </row>
    <row r="190" spans="12:12" ht="15.95" customHeight="1" x14ac:dyDescent="0.25">
      <c r="L190" s="54"/>
    </row>
    <row r="191" spans="12:12" ht="8.1" customHeight="1" x14ac:dyDescent="0.25">
      <c r="L191" s="54"/>
    </row>
    <row r="192" spans="12:12" ht="15.95" customHeight="1" x14ac:dyDescent="0.25">
      <c r="L192" s="54"/>
    </row>
    <row r="193" spans="12:12" ht="8.1" customHeight="1" x14ac:dyDescent="0.25">
      <c r="L193" s="54"/>
    </row>
    <row r="194" spans="12:12" s="55" customFormat="1" ht="15.95" customHeight="1" x14ac:dyDescent="0.25"/>
    <row r="195" spans="12:12" x14ac:dyDescent="0.25">
      <c r="L195" s="54"/>
    </row>
    <row r="196" spans="12:12" ht="20.100000000000001" customHeight="1" x14ac:dyDescent="0.25">
      <c r="L196" s="54"/>
    </row>
    <row r="197" spans="12:12" x14ac:dyDescent="0.25">
      <c r="L197" s="54"/>
    </row>
    <row r="198" spans="12:12" s="282" customFormat="1" ht="15.95" customHeight="1" x14ac:dyDescent="0.25"/>
    <row r="199" spans="12:12" s="282" customFormat="1" ht="15.95" customHeight="1" x14ac:dyDescent="0.25"/>
    <row r="200" spans="12:12" s="282" customFormat="1" ht="15.95" customHeight="1" x14ac:dyDescent="0.25"/>
    <row r="201" spans="12:12" s="282" customFormat="1" ht="8.1" customHeight="1" x14ac:dyDescent="0.25"/>
    <row r="202" spans="12:12" s="286" customFormat="1" ht="27.95" customHeight="1" x14ac:dyDescent="0.25"/>
    <row r="203" spans="12:12" s="282" customFormat="1" ht="8.1" customHeight="1" x14ac:dyDescent="0.25"/>
    <row r="204" spans="12:12" ht="21.95" customHeight="1" x14ac:dyDescent="0.25">
      <c r="L204" s="54"/>
    </row>
    <row r="205" spans="12:12" ht="21.95" customHeight="1" x14ac:dyDescent="0.25">
      <c r="L205" s="54"/>
    </row>
    <row r="206" spans="12:12" ht="15" customHeight="1" x14ac:dyDescent="0.25">
      <c r="L206" s="54"/>
    </row>
    <row r="207" spans="12:12" ht="15.95" customHeight="1" x14ac:dyDescent="0.25">
      <c r="L207" s="54"/>
    </row>
    <row r="208" spans="12:12" ht="8.1" customHeight="1" x14ac:dyDescent="0.25">
      <c r="L208" s="54"/>
    </row>
    <row r="209" spans="12:12" ht="15.95" customHeight="1" x14ac:dyDescent="0.25">
      <c r="L209" s="54"/>
    </row>
    <row r="210" spans="12:12" ht="8.1" customHeight="1" x14ac:dyDescent="0.25">
      <c r="L210" s="54"/>
    </row>
    <row r="211" spans="12:12" s="55" customFormat="1" ht="15.95" customHeight="1" x14ac:dyDescent="0.25"/>
    <row r="212" spans="12:12" x14ac:dyDescent="0.25">
      <c r="L212" s="54"/>
    </row>
    <row r="213" spans="12:12" ht="20.100000000000001" customHeight="1" x14ac:dyDescent="0.25">
      <c r="L213" s="54"/>
    </row>
    <row r="214" spans="12:12" x14ac:dyDescent="0.25">
      <c r="L214" s="54"/>
    </row>
    <row r="215" spans="12:12" s="282" customFormat="1" ht="15.95" customHeight="1" x14ac:dyDescent="0.25"/>
    <row r="216" spans="12:12" s="282" customFormat="1" ht="15.95" customHeight="1" x14ac:dyDescent="0.25"/>
    <row r="217" spans="12:12" s="282" customFormat="1" ht="15.95" customHeight="1" x14ac:dyDescent="0.25"/>
    <row r="218" spans="12:12" s="282" customFormat="1" ht="8.1" customHeight="1" x14ac:dyDescent="0.25"/>
    <row r="219" spans="12:12" s="286" customFormat="1" ht="27.95" customHeight="1" x14ac:dyDescent="0.25"/>
    <row r="220" spans="12:12" s="282" customFormat="1" ht="8.1" customHeight="1" x14ac:dyDescent="0.25"/>
    <row r="221" spans="12:12" ht="21.95" customHeight="1" x14ac:dyDescent="0.25">
      <c r="L221" s="54"/>
    </row>
    <row r="222" spans="12:12" ht="21.95" customHeight="1" x14ac:dyDescent="0.25">
      <c r="L222" s="54"/>
    </row>
    <row r="223" spans="12:12" ht="15" customHeight="1" x14ac:dyDescent="0.25">
      <c r="L223" s="54"/>
    </row>
    <row r="224" spans="12:12" ht="15.95" customHeight="1" x14ac:dyDescent="0.25">
      <c r="L224" s="54"/>
    </row>
    <row r="225" spans="12:12" ht="8.1" customHeight="1" x14ac:dyDescent="0.25">
      <c r="L225" s="54"/>
    </row>
    <row r="226" spans="12:12" ht="15.95" customHeight="1" x14ac:dyDescent="0.25">
      <c r="L226" s="54"/>
    </row>
    <row r="227" spans="12:12" ht="8.1" customHeight="1" x14ac:dyDescent="0.25">
      <c r="L227" s="54"/>
    </row>
    <row r="228" spans="12:12" s="55" customFormat="1" ht="15.95" customHeight="1" x14ac:dyDescent="0.25"/>
    <row r="229" spans="12:12" x14ac:dyDescent="0.25">
      <c r="L229" s="54"/>
    </row>
    <row r="230" spans="12:12" ht="20.100000000000001" customHeight="1" x14ac:dyDescent="0.25">
      <c r="L230" s="54"/>
    </row>
    <row r="231" spans="12:12" x14ac:dyDescent="0.25">
      <c r="L231" s="54"/>
    </row>
    <row r="232" spans="12:12" s="282" customFormat="1" ht="15.95" customHeight="1" x14ac:dyDescent="0.25"/>
    <row r="233" spans="12:12" s="282" customFormat="1" ht="15.95" customHeight="1" x14ac:dyDescent="0.25"/>
    <row r="234" spans="12:12" s="282" customFormat="1" ht="15.95" customHeight="1" x14ac:dyDescent="0.25"/>
    <row r="235" spans="12:12" s="282" customFormat="1" ht="8.1" customHeight="1" x14ac:dyDescent="0.25"/>
    <row r="236" spans="12:12" s="286" customFormat="1" ht="27.95" customHeight="1" x14ac:dyDescent="0.25"/>
    <row r="237" spans="12:12" s="282" customFormat="1" ht="8.1" customHeight="1" x14ac:dyDescent="0.25"/>
    <row r="238" spans="12:12" ht="21.95" customHeight="1" x14ac:dyDescent="0.25">
      <c r="L238" s="54"/>
    </row>
    <row r="239" spans="12:12" ht="21.95" customHeight="1" x14ac:dyDescent="0.25">
      <c r="L239" s="54"/>
    </row>
    <row r="240" spans="12:12" ht="15" customHeight="1" x14ac:dyDescent="0.25">
      <c r="L240" s="54"/>
    </row>
    <row r="241" spans="12:12" ht="15.95" customHeight="1" x14ac:dyDescent="0.25">
      <c r="L241" s="54"/>
    </row>
    <row r="242" spans="12:12" ht="8.1" customHeight="1" x14ac:dyDescent="0.25">
      <c r="L242" s="54"/>
    </row>
    <row r="243" spans="12:12" ht="15.95" customHeight="1" x14ac:dyDescent="0.25">
      <c r="L243" s="54"/>
    </row>
    <row r="244" spans="12:12" ht="8.1" customHeight="1" x14ac:dyDescent="0.25">
      <c r="L244" s="54"/>
    </row>
    <row r="245" spans="12:12" s="55" customFormat="1" ht="15.95" customHeight="1" x14ac:dyDescent="0.25"/>
    <row r="246" spans="12:12" x14ac:dyDescent="0.25">
      <c r="L246" s="54"/>
    </row>
    <row r="247" spans="12:12" ht="20.100000000000001" customHeight="1" x14ac:dyDescent="0.25">
      <c r="L247" s="54"/>
    </row>
    <row r="248" spans="12:12" x14ac:dyDescent="0.25">
      <c r="L248" s="54"/>
    </row>
    <row r="249" spans="12:12" s="282" customFormat="1" ht="15.95" customHeight="1" x14ac:dyDescent="0.25"/>
    <row r="250" spans="12:12" s="282" customFormat="1" ht="15.95" customHeight="1" x14ac:dyDescent="0.25"/>
    <row r="251" spans="12:12" s="282" customFormat="1" ht="15.95" customHeight="1" x14ac:dyDescent="0.25"/>
    <row r="252" spans="12:12" s="282" customFormat="1" ht="8.1" customHeight="1" x14ac:dyDescent="0.25"/>
    <row r="253" spans="12:12" s="286" customFormat="1" ht="27.95" customHeight="1" x14ac:dyDescent="0.25"/>
    <row r="254" spans="12:12" s="282" customFormat="1" ht="8.1" customHeight="1" x14ac:dyDescent="0.25"/>
    <row r="255" spans="12:12" ht="21.95" customHeight="1" x14ac:dyDescent="0.25">
      <c r="L255" s="54"/>
    </row>
    <row r="256" spans="12:12" ht="21.95" customHeight="1" x14ac:dyDescent="0.25">
      <c r="L256" s="54"/>
    </row>
    <row r="257" spans="12:12" ht="15" customHeight="1" x14ac:dyDescent="0.25">
      <c r="L257" s="54"/>
    </row>
    <row r="258" spans="12:12" ht="15.95" customHeight="1" x14ac:dyDescent="0.25">
      <c r="L258" s="54"/>
    </row>
    <row r="259" spans="12:12" ht="8.1" customHeight="1" x14ac:dyDescent="0.25">
      <c r="L259" s="54"/>
    </row>
    <row r="260" spans="12:12" ht="15.95" customHeight="1" x14ac:dyDescent="0.25">
      <c r="L260" s="54"/>
    </row>
    <row r="261" spans="12:12" ht="8.1" customHeight="1" x14ac:dyDescent="0.25">
      <c r="L261" s="54"/>
    </row>
    <row r="262" spans="12:12" s="55" customFormat="1" ht="15.95" customHeight="1" x14ac:dyDescent="0.25"/>
    <row r="263" spans="12:12" x14ac:dyDescent="0.25">
      <c r="L263" s="54"/>
    </row>
    <row r="264" spans="12:12" ht="20.100000000000001" customHeight="1" x14ac:dyDescent="0.25">
      <c r="L264" s="54"/>
    </row>
    <row r="265" spans="12:12" x14ac:dyDescent="0.25">
      <c r="L265" s="54"/>
    </row>
    <row r="266" spans="12:12" s="282" customFormat="1" ht="15.95" customHeight="1" x14ac:dyDescent="0.25"/>
    <row r="267" spans="12:12" s="282" customFormat="1" ht="15.95" customHeight="1" x14ac:dyDescent="0.25"/>
    <row r="268" spans="12:12" s="282" customFormat="1" ht="15.95" customHeight="1" x14ac:dyDescent="0.25"/>
    <row r="269" spans="12:12" s="282" customFormat="1" ht="8.1" customHeight="1" x14ac:dyDescent="0.25"/>
    <row r="270" spans="12:12" s="286" customFormat="1" ht="27.95" customHeight="1" x14ac:dyDescent="0.25"/>
    <row r="271" spans="12:12" s="282" customFormat="1" ht="8.1" customHeight="1" x14ac:dyDescent="0.25"/>
    <row r="272" spans="12:12" ht="21.95" customHeight="1" x14ac:dyDescent="0.25">
      <c r="L272" s="54"/>
    </row>
    <row r="273" spans="12:12" ht="21.95" customHeight="1" x14ac:dyDescent="0.25">
      <c r="L273" s="54"/>
    </row>
    <row r="274" spans="12:12" ht="15" customHeight="1" x14ac:dyDescent="0.25">
      <c r="L274" s="54"/>
    </row>
    <row r="275" spans="12:12" ht="15.95" customHeight="1" x14ac:dyDescent="0.25">
      <c r="L275" s="54"/>
    </row>
    <row r="276" spans="12:12" ht="8.1" customHeight="1" x14ac:dyDescent="0.25">
      <c r="L276" s="54"/>
    </row>
    <row r="277" spans="12:12" ht="15.95" customHeight="1" x14ac:dyDescent="0.25">
      <c r="L277" s="54"/>
    </row>
    <row r="278" spans="12:12" ht="8.1" customHeight="1" x14ac:dyDescent="0.25">
      <c r="L278" s="54"/>
    </row>
    <row r="279" spans="12:12" s="55" customFormat="1" ht="15.95" customHeight="1" x14ac:dyDescent="0.25"/>
    <row r="280" spans="12:12" x14ac:dyDescent="0.25">
      <c r="L280" s="54"/>
    </row>
    <row r="281" spans="12:12" ht="20.100000000000001" customHeight="1" x14ac:dyDescent="0.25">
      <c r="L281" s="54"/>
    </row>
    <row r="282" spans="12:12" x14ac:dyDescent="0.25">
      <c r="L282" s="54"/>
    </row>
    <row r="283" spans="12:12" s="282" customFormat="1" ht="15.95" customHeight="1" x14ac:dyDescent="0.25"/>
    <row r="284" spans="12:12" s="282" customFormat="1" ht="15.95" customHeight="1" x14ac:dyDescent="0.25"/>
    <row r="285" spans="12:12" s="282" customFormat="1" ht="15.95" customHeight="1" x14ac:dyDescent="0.25"/>
    <row r="286" spans="12:12" s="282" customFormat="1" ht="8.1" customHeight="1" x14ac:dyDescent="0.25"/>
    <row r="287" spans="12:12" s="286" customFormat="1" ht="27.95" customHeight="1" x14ac:dyDescent="0.25"/>
    <row r="288" spans="12:12" s="282" customFormat="1" ht="8.1" customHeight="1" x14ac:dyDescent="0.25"/>
    <row r="289" spans="12:12" ht="21.95" customHeight="1" x14ac:dyDescent="0.25">
      <c r="L289" s="54"/>
    </row>
    <row r="290" spans="12:12" ht="21.95" customHeight="1" x14ac:dyDescent="0.25">
      <c r="L290" s="54"/>
    </row>
    <row r="291" spans="12:12" ht="15" customHeight="1" x14ac:dyDescent="0.25">
      <c r="L291" s="54"/>
    </row>
    <row r="292" spans="12:12" ht="15.95" customHeight="1" x14ac:dyDescent="0.25">
      <c r="L292" s="54"/>
    </row>
    <row r="293" spans="12:12" ht="8.1" customHeight="1" x14ac:dyDescent="0.25">
      <c r="L293" s="54"/>
    </row>
    <row r="294" spans="12:12" ht="15.95" customHeight="1" x14ac:dyDescent="0.25">
      <c r="L294" s="54"/>
    </row>
    <row r="295" spans="12:12" ht="8.1" customHeight="1" x14ac:dyDescent="0.25">
      <c r="L295" s="54"/>
    </row>
    <row r="296" spans="12:12" s="55" customFormat="1" ht="15.95" customHeight="1" x14ac:dyDescent="0.25"/>
    <row r="297" spans="12:12" x14ac:dyDescent="0.25">
      <c r="L297" s="54"/>
    </row>
    <row r="298" spans="12:12" ht="20.100000000000001" customHeight="1" x14ac:dyDescent="0.25">
      <c r="L298" s="54"/>
    </row>
    <row r="299" spans="12:12" x14ac:dyDescent="0.25">
      <c r="L299" s="54"/>
    </row>
    <row r="300" spans="12:12" s="282" customFormat="1" ht="15.95" customHeight="1" x14ac:dyDescent="0.25"/>
    <row r="301" spans="12:12" s="282" customFormat="1" ht="15.95" customHeight="1" x14ac:dyDescent="0.25"/>
    <row r="302" spans="12:12" s="282" customFormat="1" ht="15.95" customHeight="1" x14ac:dyDescent="0.25"/>
    <row r="303" spans="12:12" s="282" customFormat="1" ht="8.1" customHeight="1" x14ac:dyDescent="0.25"/>
    <row r="304" spans="12:12" s="286" customFormat="1" ht="27.95" customHeight="1" x14ac:dyDescent="0.25"/>
    <row r="305" spans="12:12" s="282" customFormat="1" ht="8.1" customHeight="1" x14ac:dyDescent="0.25"/>
    <row r="306" spans="12:12" ht="21.95" customHeight="1" x14ac:dyDescent="0.25">
      <c r="L306" s="54"/>
    </row>
    <row r="307" spans="12:12" ht="21.95" customHeight="1" x14ac:dyDescent="0.25">
      <c r="L307" s="54"/>
    </row>
    <row r="308" spans="12:12" ht="15" customHeight="1" x14ac:dyDescent="0.25">
      <c r="L308" s="54"/>
    </row>
    <row r="309" spans="12:12" ht="15.95" customHeight="1" x14ac:dyDescent="0.25">
      <c r="L309" s="54"/>
    </row>
    <row r="310" spans="12:12" ht="8.1" customHeight="1" x14ac:dyDescent="0.25">
      <c r="L310" s="54"/>
    </row>
    <row r="311" spans="12:12" ht="15.95" customHeight="1" x14ac:dyDescent="0.25">
      <c r="L311" s="54"/>
    </row>
    <row r="312" spans="12:12" ht="8.1" customHeight="1" x14ac:dyDescent="0.25">
      <c r="L312" s="54"/>
    </row>
    <row r="313" spans="12:12" s="55" customFormat="1" ht="15.95" customHeight="1" x14ac:dyDescent="0.25"/>
    <row r="314" spans="12:12" x14ac:dyDescent="0.25">
      <c r="L314" s="54"/>
    </row>
    <row r="315" spans="12:12" ht="20.100000000000001" customHeight="1" x14ac:dyDescent="0.25">
      <c r="L315" s="54"/>
    </row>
    <row r="316" spans="12:12" x14ac:dyDescent="0.25">
      <c r="L316" s="54"/>
    </row>
    <row r="317" spans="12:12" s="282" customFormat="1" ht="15.95" customHeight="1" x14ac:dyDescent="0.25"/>
    <row r="318" spans="12:12" s="282" customFormat="1" ht="15.95" customHeight="1" x14ac:dyDescent="0.25"/>
    <row r="319" spans="12:12" s="282" customFormat="1" ht="15.95" customHeight="1" x14ac:dyDescent="0.25"/>
    <row r="320" spans="12:12" s="282" customFormat="1" ht="8.1" customHeight="1" x14ac:dyDescent="0.25"/>
    <row r="321" spans="12:12" s="286" customFormat="1" ht="27.95" customHeight="1" x14ac:dyDescent="0.25"/>
    <row r="322" spans="12:12" s="282" customFormat="1" ht="8.1" customHeight="1" x14ac:dyDescent="0.25"/>
    <row r="323" spans="12:12" ht="21.95" customHeight="1" x14ac:dyDescent="0.25">
      <c r="L323" s="54"/>
    </row>
    <row r="324" spans="12:12" ht="21.95" customHeight="1" x14ac:dyDescent="0.25">
      <c r="L324" s="54"/>
    </row>
    <row r="325" spans="12:12" ht="15" customHeight="1" x14ac:dyDescent="0.25">
      <c r="L325" s="54"/>
    </row>
    <row r="326" spans="12:12" ht="15.95" customHeight="1" x14ac:dyDescent="0.25">
      <c r="L326" s="54"/>
    </row>
    <row r="327" spans="12:12" ht="8.1" customHeight="1" x14ac:dyDescent="0.25">
      <c r="L327" s="54"/>
    </row>
    <row r="328" spans="12:12" ht="15.95" customHeight="1" x14ac:dyDescent="0.25">
      <c r="L328" s="54"/>
    </row>
    <row r="329" spans="12:12" ht="8.1" customHeight="1" x14ac:dyDescent="0.25">
      <c r="L329" s="54"/>
    </row>
    <row r="330" spans="12:12" s="55" customFormat="1" ht="15.95" customHeight="1" x14ac:dyDescent="0.25"/>
    <row r="331" spans="12:12" x14ac:dyDescent="0.25">
      <c r="L331" s="54"/>
    </row>
    <row r="332" spans="12:12" ht="20.100000000000001" customHeight="1" x14ac:dyDescent="0.25">
      <c r="L332" s="54"/>
    </row>
    <row r="333" spans="12:12" x14ac:dyDescent="0.25">
      <c r="L333" s="54"/>
    </row>
    <row r="334" spans="12:12" s="282" customFormat="1" ht="15.95" customHeight="1" x14ac:dyDescent="0.25"/>
    <row r="335" spans="12:12" s="282" customFormat="1" ht="15.95" customHeight="1" x14ac:dyDescent="0.25"/>
    <row r="336" spans="12:12" s="282" customFormat="1" ht="15.95" customHeight="1" x14ac:dyDescent="0.25"/>
    <row r="337" spans="12:12" s="282" customFormat="1" ht="8.1" customHeight="1" x14ac:dyDescent="0.25"/>
    <row r="338" spans="12:12" s="286" customFormat="1" ht="27.95" customHeight="1" x14ac:dyDescent="0.25"/>
    <row r="339" spans="12:12" s="282" customFormat="1" ht="8.1" customHeight="1" x14ac:dyDescent="0.25"/>
    <row r="340" spans="12:12" ht="21.95" customHeight="1" x14ac:dyDescent="0.25">
      <c r="L340" s="54"/>
    </row>
    <row r="341" spans="12:12" ht="21.95" customHeight="1" x14ac:dyDescent="0.25">
      <c r="L341" s="54"/>
    </row>
    <row r="342" spans="12:12" ht="15" customHeight="1" x14ac:dyDescent="0.25">
      <c r="L342" s="54"/>
    </row>
    <row r="343" spans="12:12" ht="15.95" customHeight="1" x14ac:dyDescent="0.25">
      <c r="L343" s="54"/>
    </row>
    <row r="344" spans="12:12" ht="8.1" customHeight="1" x14ac:dyDescent="0.25">
      <c r="L344" s="54"/>
    </row>
    <row r="345" spans="12:12" ht="15.95" customHeight="1" x14ac:dyDescent="0.25">
      <c r="L345" s="54"/>
    </row>
    <row r="346" spans="12:12" ht="8.1" customHeight="1" x14ac:dyDescent="0.25">
      <c r="L346" s="54"/>
    </row>
    <row r="347" spans="12:12" s="55" customFormat="1" ht="15.95" customHeight="1" x14ac:dyDescent="0.25"/>
    <row r="348" spans="12:12" x14ac:dyDescent="0.25">
      <c r="L348" s="54"/>
    </row>
    <row r="349" spans="12:12" ht="20.100000000000001" customHeight="1" x14ac:dyDescent="0.25">
      <c r="L349" s="54"/>
    </row>
    <row r="350" spans="12:12" x14ac:dyDescent="0.25">
      <c r="L350" s="54"/>
    </row>
    <row r="351" spans="12:12" s="282" customFormat="1" ht="15.95" customHeight="1" x14ac:dyDescent="0.25"/>
    <row r="352" spans="12:12" s="282" customFormat="1" ht="15.95" customHeight="1" x14ac:dyDescent="0.25"/>
    <row r="353" spans="12:12" s="282" customFormat="1" ht="15.95" customHeight="1" x14ac:dyDescent="0.25"/>
    <row r="354" spans="12:12" s="282" customFormat="1" ht="8.1" customHeight="1" x14ac:dyDescent="0.25"/>
    <row r="355" spans="12:12" s="286" customFormat="1" ht="27.95" customHeight="1" x14ac:dyDescent="0.25"/>
    <row r="356" spans="12:12" s="282" customFormat="1" ht="8.1" customHeight="1" x14ac:dyDescent="0.25"/>
    <row r="357" spans="12:12" ht="21.95" customHeight="1" x14ac:dyDescent="0.25">
      <c r="L357" s="54"/>
    </row>
    <row r="358" spans="12:12" ht="21.95" customHeight="1" x14ac:dyDescent="0.25">
      <c r="L358" s="54"/>
    </row>
    <row r="359" spans="12:12" ht="15" customHeight="1" x14ac:dyDescent="0.25">
      <c r="L359" s="54"/>
    </row>
    <row r="360" spans="12:12" ht="15.95" customHeight="1" x14ac:dyDescent="0.25">
      <c r="L360" s="54"/>
    </row>
    <row r="361" spans="12:12" ht="8.1" customHeight="1" x14ac:dyDescent="0.25">
      <c r="L361" s="54"/>
    </row>
    <row r="362" spans="12:12" ht="15.95" customHeight="1" x14ac:dyDescent="0.25">
      <c r="L362" s="54"/>
    </row>
    <row r="363" spans="12:12" ht="8.1" customHeight="1" x14ac:dyDescent="0.25">
      <c r="L363" s="54"/>
    </row>
    <row r="364" spans="12:12" s="55" customFormat="1" ht="15.95" customHeight="1" x14ac:dyDescent="0.25"/>
    <row r="365" spans="12:12" x14ac:dyDescent="0.25">
      <c r="L365" s="54"/>
    </row>
    <row r="366" spans="12:12" ht="20.100000000000001" customHeight="1" x14ac:dyDescent="0.25">
      <c r="L366" s="54"/>
    </row>
    <row r="367" spans="12:12" x14ac:dyDescent="0.25">
      <c r="L367" s="54"/>
    </row>
    <row r="368" spans="12:12" s="282" customFormat="1" ht="15.95" customHeight="1" x14ac:dyDescent="0.25"/>
    <row r="369" spans="12:12" s="282" customFormat="1" ht="15.95" customHeight="1" x14ac:dyDescent="0.25"/>
    <row r="370" spans="12:12" s="282" customFormat="1" ht="15.95" customHeight="1" x14ac:dyDescent="0.25"/>
    <row r="371" spans="12:12" s="282" customFormat="1" ht="15.95" customHeight="1" x14ac:dyDescent="0.25"/>
    <row r="372" spans="12:12" s="282" customFormat="1" ht="15.95" customHeight="1" x14ac:dyDescent="0.25"/>
    <row r="373" spans="12:12" s="282" customFormat="1" ht="8.1" customHeight="1" x14ac:dyDescent="0.25"/>
    <row r="374" spans="12:12" s="286" customFormat="1" ht="27.95" customHeight="1" x14ac:dyDescent="0.25"/>
    <row r="375" spans="12:12" s="282" customFormat="1" ht="8.1" customHeight="1" x14ac:dyDescent="0.25"/>
    <row r="376" spans="12:12" ht="21.95" customHeight="1" x14ac:dyDescent="0.25">
      <c r="L376" s="54"/>
    </row>
    <row r="377" spans="12:12" ht="21.95" customHeight="1" x14ac:dyDescent="0.25">
      <c r="L377" s="54"/>
    </row>
    <row r="378" spans="12:12" ht="15" customHeight="1" x14ac:dyDescent="0.25">
      <c r="L378" s="54"/>
    </row>
    <row r="379" spans="12:12" ht="15.95" customHeight="1" x14ac:dyDescent="0.25">
      <c r="L379" s="54"/>
    </row>
    <row r="380" spans="12:12" ht="8.1" customHeight="1" x14ac:dyDescent="0.25">
      <c r="L380" s="54"/>
    </row>
    <row r="381" spans="12:12" ht="15.95" customHeight="1" x14ac:dyDescent="0.25">
      <c r="L381" s="54"/>
    </row>
    <row r="382" spans="12:12" ht="8.1" customHeight="1" x14ac:dyDescent="0.25">
      <c r="L382" s="54"/>
    </row>
    <row r="383" spans="12:12" s="55" customFormat="1" ht="15.95" customHeight="1" x14ac:dyDescent="0.25"/>
    <row r="384" spans="12:12" ht="20.100000000000001" customHeight="1" x14ac:dyDescent="0.25">
      <c r="L384" s="54"/>
    </row>
    <row r="385" spans="12:12" x14ac:dyDescent="0.25">
      <c r="L385" s="54"/>
    </row>
    <row r="386" spans="12:12" x14ac:dyDescent="0.25">
      <c r="L386" s="54"/>
    </row>
    <row r="387" spans="12:12" x14ac:dyDescent="0.25">
      <c r="L387" s="54"/>
    </row>
    <row r="388" spans="12:12" x14ac:dyDescent="0.25">
      <c r="L388" s="54"/>
    </row>
    <row r="389" spans="12:12" x14ac:dyDescent="0.25">
      <c r="L389" s="54"/>
    </row>
    <row r="390" spans="12:12" x14ac:dyDescent="0.25">
      <c r="L390" s="54"/>
    </row>
    <row r="391" spans="12:12" x14ac:dyDescent="0.25">
      <c r="L391" s="54"/>
    </row>
    <row r="392" spans="12:12" x14ac:dyDescent="0.25">
      <c r="L392" s="54"/>
    </row>
    <row r="393" spans="12:12" x14ac:dyDescent="0.25">
      <c r="L393" s="54"/>
    </row>
    <row r="394" spans="12:12" x14ac:dyDescent="0.25">
      <c r="L394" s="54"/>
    </row>
    <row r="395" spans="12:12" x14ac:dyDescent="0.25">
      <c r="L395" s="54"/>
    </row>
    <row r="396" spans="12:12" ht="21.95" customHeight="1" x14ac:dyDescent="0.25">
      <c r="L396" s="54"/>
    </row>
    <row r="397" spans="12:12" ht="21.95" customHeight="1" x14ac:dyDescent="0.25">
      <c r="L397" s="54"/>
    </row>
    <row r="398" spans="12:12" ht="15.95" customHeight="1" x14ac:dyDescent="0.25">
      <c r="L398" s="54"/>
    </row>
    <row r="399" spans="12:12" ht="15.95" customHeight="1" x14ac:dyDescent="0.25">
      <c r="L399" s="54"/>
    </row>
    <row r="400" spans="12:12" ht="8.1" customHeight="1" x14ac:dyDescent="0.25">
      <c r="L400" s="54"/>
    </row>
    <row r="401" spans="12:12" ht="15.95" customHeight="1" x14ac:dyDescent="0.25">
      <c r="L401" s="54"/>
    </row>
    <row r="402" spans="12:12" ht="8.1" customHeight="1" x14ac:dyDescent="0.25">
      <c r="L402" s="54"/>
    </row>
    <row r="403" spans="12:12" ht="15.95" customHeight="1" x14ac:dyDescent="0.25">
      <c r="L403" s="54"/>
    </row>
    <row r="404" spans="12:12" x14ac:dyDescent="0.25">
      <c r="L404" s="54"/>
    </row>
  </sheetData>
  <mergeCells count="28">
    <mergeCell ref="H32:H33"/>
    <mergeCell ref="I32:I33"/>
    <mergeCell ref="J32:J33"/>
    <mergeCell ref="K32:K33"/>
    <mergeCell ref="L32:L33"/>
    <mergeCell ref="A40:G41"/>
    <mergeCell ref="A32:A33"/>
    <mergeCell ref="C32:C33"/>
    <mergeCell ref="D32:D33"/>
    <mergeCell ref="E32:E33"/>
    <mergeCell ref="F32:F33"/>
    <mergeCell ref="G32:G33"/>
    <mergeCell ref="A30:L30"/>
    <mergeCell ref="A1:L1"/>
    <mergeCell ref="A2:K2"/>
    <mergeCell ref="A10:L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22:K22"/>
  </mergeCells>
  <phoneticPr fontId="21" type="noConversion"/>
  <pageMargins left="0.70866141732283472" right="0.70866141732283472" top="0.74803149606299213" bottom="0.74803149606299213" header="0.31496062992125984" footer="0.31496062992125984"/>
  <pageSetup paperSize="14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  <pageSetUpPr fitToPage="1"/>
  </sheetPr>
  <dimension ref="A1:H58"/>
  <sheetViews>
    <sheetView tabSelected="1" zoomScale="85" zoomScaleNormal="85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2"/>
    </sheetView>
  </sheetViews>
  <sheetFormatPr baseColWidth="10" defaultRowHeight="15" x14ac:dyDescent="0.25"/>
  <cols>
    <col min="1" max="1" width="6" customWidth="1"/>
    <col min="2" max="2" width="6.28515625" customWidth="1"/>
    <col min="3" max="3" width="7" customWidth="1"/>
    <col min="4" max="4" width="50.42578125" customWidth="1"/>
    <col min="5" max="5" width="22" customWidth="1"/>
    <col min="6" max="6" width="23.28515625" customWidth="1"/>
    <col min="7" max="7" width="20.85546875" customWidth="1"/>
  </cols>
  <sheetData>
    <row r="1" spans="1:8" ht="29.25" customHeight="1" thickTop="1" x14ac:dyDescent="0.25">
      <c r="A1" s="328" t="s">
        <v>470</v>
      </c>
      <c r="B1" s="329"/>
      <c r="C1" s="329"/>
      <c r="D1" s="329"/>
      <c r="E1" s="329"/>
      <c r="F1" s="329"/>
      <c r="G1" s="330"/>
    </row>
    <row r="2" spans="1:8" ht="15.75" thickBot="1" x14ac:dyDescent="0.3">
      <c r="A2" s="331"/>
      <c r="B2" s="332"/>
      <c r="C2" s="332"/>
      <c r="D2" s="332"/>
      <c r="E2" s="332"/>
      <c r="F2" s="332"/>
      <c r="G2" s="333"/>
    </row>
    <row r="3" spans="1:8" ht="33" thickTop="1" thickBot="1" x14ac:dyDescent="0.3">
      <c r="A3" s="337" t="s">
        <v>268</v>
      </c>
      <c r="B3" s="337" t="s">
        <v>3</v>
      </c>
      <c r="C3" s="337" t="s">
        <v>269</v>
      </c>
      <c r="D3" s="338" t="s">
        <v>270</v>
      </c>
      <c r="E3" s="324" t="s">
        <v>271</v>
      </c>
      <c r="F3" s="188" t="s">
        <v>272</v>
      </c>
      <c r="G3" s="188" t="s">
        <v>273</v>
      </c>
    </row>
    <row r="4" spans="1:8" ht="24.75" customHeight="1" thickTop="1" thickBot="1" x14ac:dyDescent="0.3">
      <c r="A4" s="325"/>
      <c r="B4" s="325"/>
      <c r="C4" s="325"/>
      <c r="D4" s="339"/>
      <c r="E4" s="325"/>
      <c r="F4" s="326" t="s">
        <v>527</v>
      </c>
      <c r="G4" s="327" t="s">
        <v>1</v>
      </c>
    </row>
    <row r="5" spans="1:8" ht="24.75" customHeight="1" thickTop="1" thickBot="1" x14ac:dyDescent="0.3">
      <c r="A5" s="325"/>
      <c r="B5" s="325"/>
      <c r="C5" s="325"/>
      <c r="D5" s="340"/>
      <c r="E5" s="189" t="s">
        <v>473</v>
      </c>
      <c r="F5" s="189" t="s">
        <v>473</v>
      </c>
      <c r="G5" s="189" t="s">
        <v>274</v>
      </c>
    </row>
    <row r="6" spans="1:8" ht="9" customHeight="1" thickTop="1" thickBot="1" x14ac:dyDescent="0.3">
      <c r="A6" s="112"/>
      <c r="B6" s="97"/>
      <c r="C6" s="97"/>
      <c r="D6" s="98"/>
      <c r="E6" s="99"/>
      <c r="F6" s="99"/>
      <c r="G6" s="113"/>
    </row>
    <row r="7" spans="1:8" ht="16.5" thickTop="1" x14ac:dyDescent="0.25">
      <c r="A7" s="190">
        <v>21</v>
      </c>
      <c r="B7" s="191"/>
      <c r="C7" s="191"/>
      <c r="D7" s="192" t="s">
        <v>275</v>
      </c>
      <c r="E7" s="193">
        <v>215985491</v>
      </c>
      <c r="F7" s="193">
        <v>151080623.19299999</v>
      </c>
      <c r="G7" s="194">
        <v>0.69949431553714869</v>
      </c>
    </row>
    <row r="8" spans="1:8" ht="15.75" x14ac:dyDescent="0.25">
      <c r="A8" s="114"/>
      <c r="B8" s="102"/>
      <c r="C8" s="102"/>
      <c r="D8" s="103" t="s">
        <v>276</v>
      </c>
      <c r="E8" s="104">
        <v>192370210.58700001</v>
      </c>
      <c r="F8" s="104">
        <v>116373501.95299999</v>
      </c>
      <c r="G8" s="115">
        <v>0.60494554535183465</v>
      </c>
    </row>
    <row r="9" spans="1:8" ht="15.75" x14ac:dyDescent="0.25">
      <c r="A9" s="114"/>
      <c r="B9" s="102"/>
      <c r="C9" s="102"/>
      <c r="D9" s="103" t="s">
        <v>277</v>
      </c>
      <c r="E9" s="104">
        <v>23615280.412999988</v>
      </c>
      <c r="F9" s="104">
        <v>34707121.239999995</v>
      </c>
      <c r="G9" s="115">
        <v>1.4696891433435639</v>
      </c>
    </row>
    <row r="10" spans="1:8" ht="15.75" x14ac:dyDescent="0.25">
      <c r="A10" s="195">
        <v>22</v>
      </c>
      <c r="B10" s="196"/>
      <c r="C10" s="196"/>
      <c r="D10" s="197" t="s">
        <v>278</v>
      </c>
      <c r="E10" s="198">
        <v>56869255</v>
      </c>
      <c r="F10" s="198">
        <v>27518322.133000001</v>
      </c>
      <c r="G10" s="199">
        <v>0.48388750886573073</v>
      </c>
    </row>
    <row r="11" spans="1:8" ht="15.75" x14ac:dyDescent="0.25">
      <c r="A11" s="114"/>
      <c r="B11" s="102"/>
      <c r="C11" s="102"/>
      <c r="D11" s="103" t="s">
        <v>279</v>
      </c>
      <c r="E11" s="106">
        <v>51128441.023000002</v>
      </c>
      <c r="F11" s="106">
        <v>24739023.276999999</v>
      </c>
      <c r="G11" s="118">
        <v>0.4838603090962858</v>
      </c>
    </row>
    <row r="12" spans="1:8" ht="15.75" x14ac:dyDescent="0.25">
      <c r="A12" s="114"/>
      <c r="B12" s="102"/>
      <c r="C12" s="102"/>
      <c r="D12" s="103" t="s">
        <v>353</v>
      </c>
      <c r="E12" s="106">
        <v>4996130.3640000001</v>
      </c>
      <c r="F12" s="106">
        <v>2653674.1129999999</v>
      </c>
      <c r="G12" s="118">
        <v>0.53114589085209862</v>
      </c>
      <c r="H12" s="15"/>
    </row>
    <row r="13" spans="1:8" ht="15.75" x14ac:dyDescent="0.25">
      <c r="A13" s="114"/>
      <c r="B13" s="102"/>
      <c r="C13" s="102"/>
      <c r="D13" s="103" t="s">
        <v>280</v>
      </c>
      <c r="E13" s="106">
        <v>744683.61300000001</v>
      </c>
      <c r="F13" s="106">
        <v>125624.743</v>
      </c>
      <c r="G13" s="118">
        <v>0.16869545778496942</v>
      </c>
    </row>
    <row r="14" spans="1:8" ht="15.75" x14ac:dyDescent="0.25">
      <c r="A14" s="195">
        <v>23</v>
      </c>
      <c r="B14" s="196"/>
      <c r="C14" s="196"/>
      <c r="D14" s="197" t="s">
        <v>281</v>
      </c>
      <c r="E14" s="198">
        <v>515520</v>
      </c>
      <c r="F14" s="198">
        <v>673159.66500000004</v>
      </c>
      <c r="G14" s="199">
        <v>1.3057876804003725</v>
      </c>
      <c r="H14" s="15"/>
    </row>
    <row r="15" spans="1:8" ht="15.75" x14ac:dyDescent="0.25">
      <c r="A15" s="114"/>
      <c r="B15" s="107" t="s">
        <v>26</v>
      </c>
      <c r="C15" s="107"/>
      <c r="D15" s="103" t="s">
        <v>282</v>
      </c>
      <c r="E15" s="106">
        <v>515510</v>
      </c>
      <c r="F15" s="106">
        <v>673159.66500000004</v>
      </c>
      <c r="G15" s="118">
        <v>1.3058130104168688</v>
      </c>
      <c r="H15" s="15"/>
    </row>
    <row r="16" spans="1:8" ht="15.75" x14ac:dyDescent="0.25">
      <c r="A16" s="114"/>
      <c r="B16" s="107" t="s">
        <v>44</v>
      </c>
      <c r="C16" s="107"/>
      <c r="D16" s="103" t="s">
        <v>283</v>
      </c>
      <c r="E16" s="106">
        <v>10</v>
      </c>
      <c r="F16" s="106">
        <v>0</v>
      </c>
      <c r="G16" s="118">
        <v>0</v>
      </c>
    </row>
    <row r="17" spans="1:7" ht="15.75" x14ac:dyDescent="0.25">
      <c r="A17" s="195">
        <v>24</v>
      </c>
      <c r="B17" s="196"/>
      <c r="C17" s="196"/>
      <c r="D17" s="197" t="s">
        <v>284</v>
      </c>
      <c r="E17" s="198">
        <v>17281045</v>
      </c>
      <c r="F17" s="198">
        <v>8827406.3269999996</v>
      </c>
      <c r="G17" s="199">
        <v>0.5108143822899599</v>
      </c>
    </row>
    <row r="18" spans="1:7" ht="15.75" x14ac:dyDescent="0.25">
      <c r="A18" s="116"/>
      <c r="B18" s="107" t="s">
        <v>26</v>
      </c>
      <c r="C18" s="100"/>
      <c r="D18" s="101" t="s">
        <v>285</v>
      </c>
      <c r="E18" s="105">
        <v>61768</v>
      </c>
      <c r="F18" s="105">
        <v>0</v>
      </c>
      <c r="G18" s="117">
        <v>0</v>
      </c>
    </row>
    <row r="19" spans="1:7" ht="15.75" x14ac:dyDescent="0.25">
      <c r="A19" s="116"/>
      <c r="B19" s="100"/>
      <c r="C19" s="107" t="s">
        <v>28</v>
      </c>
      <c r="D19" s="103" t="s">
        <v>286</v>
      </c>
      <c r="E19" s="106">
        <v>61768</v>
      </c>
      <c r="F19" s="106">
        <v>0</v>
      </c>
      <c r="G19" s="118">
        <v>0</v>
      </c>
    </row>
    <row r="20" spans="1:7" ht="15.75" x14ac:dyDescent="0.25">
      <c r="A20" s="114"/>
      <c r="B20" s="107" t="s">
        <v>34</v>
      </c>
      <c r="C20" s="102"/>
      <c r="D20" s="101" t="s">
        <v>287</v>
      </c>
      <c r="E20" s="105">
        <v>1523819</v>
      </c>
      <c r="F20" s="105">
        <v>1523817.882</v>
      </c>
      <c r="G20" s="117">
        <v>0.9999992663170626</v>
      </c>
    </row>
    <row r="21" spans="1:7" ht="15.75" x14ac:dyDescent="0.25">
      <c r="A21" s="114"/>
      <c r="B21" s="102"/>
      <c r="C21" s="107" t="s">
        <v>28</v>
      </c>
      <c r="D21" s="103" t="s">
        <v>288</v>
      </c>
      <c r="E21" s="106">
        <v>1523819</v>
      </c>
      <c r="F21" s="106">
        <v>1523817.882</v>
      </c>
      <c r="G21" s="118">
        <v>0.9999992663170626</v>
      </c>
    </row>
    <row r="22" spans="1:7" ht="15.75" x14ac:dyDescent="0.25">
      <c r="A22" s="114"/>
      <c r="B22" s="107" t="s">
        <v>140</v>
      </c>
      <c r="C22" s="107"/>
      <c r="D22" s="101" t="s">
        <v>474</v>
      </c>
      <c r="E22" s="105">
        <v>2608</v>
      </c>
      <c r="F22" s="105">
        <v>2152.5</v>
      </c>
      <c r="G22" s="117">
        <v>0.82534509202453987</v>
      </c>
    </row>
    <row r="23" spans="1:7" ht="15.75" x14ac:dyDescent="0.25">
      <c r="A23" s="114"/>
      <c r="B23" s="102"/>
      <c r="C23" s="107" t="s">
        <v>28</v>
      </c>
      <c r="D23" s="103" t="s">
        <v>476</v>
      </c>
      <c r="E23" s="106">
        <v>2608</v>
      </c>
      <c r="F23" s="106">
        <v>2152.5</v>
      </c>
      <c r="G23" s="118">
        <v>0.82534509202453987</v>
      </c>
    </row>
    <row r="24" spans="1:7" ht="15.75" x14ac:dyDescent="0.25">
      <c r="A24" s="114"/>
      <c r="B24" s="107" t="s">
        <v>39</v>
      </c>
      <c r="C24" s="107"/>
      <c r="D24" s="101" t="s">
        <v>419</v>
      </c>
      <c r="E24" s="105">
        <v>15692850</v>
      </c>
      <c r="F24" s="105">
        <v>7301435.9450000003</v>
      </c>
      <c r="G24" s="117">
        <v>0.46527150549454055</v>
      </c>
    </row>
    <row r="25" spans="1:7" ht="15.75" x14ac:dyDescent="0.25">
      <c r="A25" s="114"/>
      <c r="B25" s="102"/>
      <c r="C25" s="107" t="s">
        <v>28</v>
      </c>
      <c r="D25" s="103" t="s">
        <v>418</v>
      </c>
      <c r="E25" s="106">
        <v>12575474</v>
      </c>
      <c r="F25" s="106">
        <v>6490752.2470000004</v>
      </c>
      <c r="G25" s="118">
        <v>0.51614374511847427</v>
      </c>
    </row>
    <row r="26" spans="1:7" ht="15.75" x14ac:dyDescent="0.25">
      <c r="A26" s="114"/>
      <c r="B26" s="102"/>
      <c r="C26" s="107" t="s">
        <v>32</v>
      </c>
      <c r="D26" s="103" t="s">
        <v>486</v>
      </c>
      <c r="E26" s="106">
        <v>977416</v>
      </c>
      <c r="F26" s="106">
        <v>396491.80099999998</v>
      </c>
      <c r="G26" s="118">
        <v>0.4056530699313291</v>
      </c>
    </row>
    <row r="27" spans="1:7" ht="15.75" x14ac:dyDescent="0.25">
      <c r="A27" s="114"/>
      <c r="B27" s="102"/>
      <c r="C27" s="107" t="s">
        <v>63</v>
      </c>
      <c r="D27" s="103" t="s">
        <v>487</v>
      </c>
      <c r="E27" s="106">
        <v>1650822</v>
      </c>
      <c r="F27" s="106">
        <v>201547.19500000001</v>
      </c>
      <c r="G27" s="118">
        <v>0.12208899263518418</v>
      </c>
    </row>
    <row r="28" spans="1:7" ht="15.75" x14ac:dyDescent="0.25">
      <c r="A28" s="114"/>
      <c r="B28" s="102"/>
      <c r="C28" s="107" t="s">
        <v>64</v>
      </c>
      <c r="D28" s="103" t="s">
        <v>488</v>
      </c>
      <c r="E28" s="106">
        <v>489138</v>
      </c>
      <c r="F28" s="106">
        <v>212644.70199999999</v>
      </c>
      <c r="G28" s="118">
        <v>0.43473355576544859</v>
      </c>
    </row>
    <row r="29" spans="1:7" ht="15.75" x14ac:dyDescent="0.25">
      <c r="A29" s="195">
        <v>25</v>
      </c>
      <c r="B29" s="200"/>
      <c r="C29" s="201"/>
      <c r="D29" s="197" t="s">
        <v>309</v>
      </c>
      <c r="E29" s="198">
        <v>863</v>
      </c>
      <c r="F29" s="198">
        <v>24766.217000000001</v>
      </c>
      <c r="G29" s="199">
        <v>28.697818076477404</v>
      </c>
    </row>
    <row r="30" spans="1:7" ht="15.75" x14ac:dyDescent="0.25">
      <c r="A30" s="114"/>
      <c r="B30" s="107" t="s">
        <v>26</v>
      </c>
      <c r="C30" s="107"/>
      <c r="D30" s="103" t="s">
        <v>310</v>
      </c>
      <c r="E30" s="106">
        <v>853</v>
      </c>
      <c r="F30" s="106">
        <v>9464.9150000000009</v>
      </c>
      <c r="G30" s="118">
        <v>11.096031652989449</v>
      </c>
    </row>
    <row r="31" spans="1:7" ht="15.75" x14ac:dyDescent="0.25">
      <c r="A31" s="114"/>
      <c r="B31" s="107">
        <v>99</v>
      </c>
      <c r="C31" s="107"/>
      <c r="D31" s="103" t="s">
        <v>532</v>
      </c>
      <c r="E31" s="106">
        <v>10</v>
      </c>
      <c r="F31" s="106">
        <v>15301.302</v>
      </c>
      <c r="G31" s="118">
        <v>1530.1302000000001</v>
      </c>
    </row>
    <row r="32" spans="1:7" ht="15.75" x14ac:dyDescent="0.25">
      <c r="A32" s="195">
        <v>26</v>
      </c>
      <c r="B32" s="200"/>
      <c r="C32" s="201"/>
      <c r="D32" s="197" t="s">
        <v>395</v>
      </c>
      <c r="E32" s="198">
        <v>0</v>
      </c>
      <c r="F32" s="198">
        <v>227.05500000000001</v>
      </c>
      <c r="G32" s="199" t="s">
        <v>31</v>
      </c>
    </row>
    <row r="33" spans="1:7" ht="15.75" x14ac:dyDescent="0.25">
      <c r="A33" s="119"/>
      <c r="B33" s="108" t="s">
        <v>26</v>
      </c>
      <c r="C33" s="108"/>
      <c r="D33" s="109" t="s">
        <v>396</v>
      </c>
      <c r="E33" s="106">
        <v>0</v>
      </c>
      <c r="F33" s="106">
        <v>227.05500000000001</v>
      </c>
      <c r="G33" s="118" t="s">
        <v>31</v>
      </c>
    </row>
    <row r="34" spans="1:7" ht="15.75" x14ac:dyDescent="0.25">
      <c r="A34" s="195">
        <v>29</v>
      </c>
      <c r="B34" s="196"/>
      <c r="C34" s="196"/>
      <c r="D34" s="197" t="s">
        <v>289</v>
      </c>
      <c r="E34" s="198">
        <v>1732355</v>
      </c>
      <c r="F34" s="198">
        <v>276258.52499999997</v>
      </c>
      <c r="G34" s="199">
        <v>0.15946992677597835</v>
      </c>
    </row>
    <row r="35" spans="1:7" ht="15.75" x14ac:dyDescent="0.25">
      <c r="A35" s="114"/>
      <c r="B35" s="107" t="s">
        <v>34</v>
      </c>
      <c r="C35" s="102"/>
      <c r="D35" s="103" t="s">
        <v>290</v>
      </c>
      <c r="E35" s="106">
        <v>0</v>
      </c>
      <c r="F35" s="106">
        <v>0</v>
      </c>
      <c r="G35" s="118" t="s">
        <v>31</v>
      </c>
    </row>
    <row r="36" spans="1:7" ht="15.75" x14ac:dyDescent="0.25">
      <c r="A36" s="114"/>
      <c r="B36" s="107" t="s">
        <v>44</v>
      </c>
      <c r="C36" s="102"/>
      <c r="D36" s="103" t="s">
        <v>291</v>
      </c>
      <c r="E36" s="106">
        <v>103100</v>
      </c>
      <c r="F36" s="106">
        <v>95382</v>
      </c>
      <c r="G36" s="118">
        <v>0.92514064015518915</v>
      </c>
    </row>
    <row r="37" spans="1:7" ht="15.75" x14ac:dyDescent="0.25">
      <c r="A37" s="120"/>
      <c r="B37" s="107" t="s">
        <v>46</v>
      </c>
      <c r="C37" s="102"/>
      <c r="D37" s="103" t="s">
        <v>292</v>
      </c>
      <c r="E37" s="106">
        <v>105889</v>
      </c>
      <c r="F37" s="106">
        <v>46004.224000000002</v>
      </c>
      <c r="G37" s="118">
        <v>0.4344570635287896</v>
      </c>
    </row>
    <row r="38" spans="1:7" ht="15.75" x14ac:dyDescent="0.25">
      <c r="A38" s="120"/>
      <c r="B38" s="107" t="s">
        <v>48</v>
      </c>
      <c r="C38" s="102"/>
      <c r="D38" s="103" t="s">
        <v>293</v>
      </c>
      <c r="E38" s="106">
        <v>1024368</v>
      </c>
      <c r="F38" s="106">
        <v>117619.11500000001</v>
      </c>
      <c r="G38" s="118">
        <v>0.11482115314027772</v>
      </c>
    </row>
    <row r="39" spans="1:7" ht="15.75" x14ac:dyDescent="0.25">
      <c r="A39" s="120"/>
      <c r="B39" s="107" t="s">
        <v>50</v>
      </c>
      <c r="C39" s="102"/>
      <c r="D39" s="103" t="s">
        <v>294</v>
      </c>
      <c r="E39" s="106">
        <v>413549</v>
      </c>
      <c r="F39" s="106">
        <v>17253.186000000002</v>
      </c>
      <c r="G39" s="118">
        <v>4.1719810711668998E-2</v>
      </c>
    </row>
    <row r="40" spans="1:7" ht="15.75" x14ac:dyDescent="0.25">
      <c r="A40" s="120"/>
      <c r="B40" s="107" t="s">
        <v>140</v>
      </c>
      <c r="C40" s="102"/>
      <c r="D40" s="103" t="s">
        <v>295</v>
      </c>
      <c r="E40" s="106">
        <v>85449</v>
      </c>
      <c r="F40" s="106">
        <v>0</v>
      </c>
      <c r="G40" s="118">
        <v>0</v>
      </c>
    </row>
    <row r="41" spans="1:7" ht="15.75" x14ac:dyDescent="0.25">
      <c r="A41" s="120"/>
      <c r="B41" s="107" t="s">
        <v>296</v>
      </c>
      <c r="C41" s="102"/>
      <c r="D41" s="103" t="s">
        <v>297</v>
      </c>
      <c r="E41" s="106">
        <v>0</v>
      </c>
      <c r="F41" s="106">
        <v>0</v>
      </c>
      <c r="G41" s="118" t="s">
        <v>31</v>
      </c>
    </row>
    <row r="42" spans="1:7" ht="15.75" x14ac:dyDescent="0.25">
      <c r="A42" s="195">
        <v>31</v>
      </c>
      <c r="B42" s="196"/>
      <c r="C42" s="196"/>
      <c r="D42" s="197" t="s">
        <v>298</v>
      </c>
      <c r="E42" s="198">
        <v>6107692</v>
      </c>
      <c r="F42" s="198">
        <v>797770.57799999998</v>
      </c>
      <c r="G42" s="199">
        <v>0.13061735562304058</v>
      </c>
    </row>
    <row r="43" spans="1:7" ht="15.75" x14ac:dyDescent="0.25">
      <c r="A43" s="114"/>
      <c r="B43" s="107" t="s">
        <v>34</v>
      </c>
      <c r="C43" s="102"/>
      <c r="D43" s="103" t="s">
        <v>299</v>
      </c>
      <c r="E43" s="106">
        <v>6107692</v>
      </c>
      <c r="F43" s="106">
        <v>797770.57799999998</v>
      </c>
      <c r="G43" s="118">
        <v>0.13061735562304058</v>
      </c>
    </row>
    <row r="44" spans="1:7" ht="15.75" x14ac:dyDescent="0.25">
      <c r="A44" s="195">
        <v>32</v>
      </c>
      <c r="B44" s="196"/>
      <c r="C44" s="196"/>
      <c r="D44" s="197" t="s">
        <v>430</v>
      </c>
      <c r="E44" s="198">
        <v>0</v>
      </c>
      <c r="F44" s="198">
        <v>0</v>
      </c>
      <c r="G44" s="199" t="s">
        <v>31</v>
      </c>
    </row>
    <row r="45" spans="1:7" ht="15.75" x14ac:dyDescent="0.25">
      <c r="A45" s="114"/>
      <c r="B45" s="107" t="s">
        <v>50</v>
      </c>
      <c r="C45" s="107" t="s">
        <v>28</v>
      </c>
      <c r="D45" s="103" t="s">
        <v>300</v>
      </c>
      <c r="E45" s="106">
        <v>0</v>
      </c>
      <c r="F45" s="106">
        <v>0</v>
      </c>
      <c r="G45" s="118" t="s">
        <v>31</v>
      </c>
    </row>
    <row r="46" spans="1:7" ht="15.75" x14ac:dyDescent="0.25">
      <c r="A46" s="114"/>
      <c r="B46" s="110"/>
      <c r="C46" s="107" t="s">
        <v>32</v>
      </c>
      <c r="D46" s="103" t="s">
        <v>301</v>
      </c>
      <c r="E46" s="106">
        <v>0</v>
      </c>
      <c r="F46" s="106">
        <v>0</v>
      </c>
      <c r="G46" s="118" t="s">
        <v>31</v>
      </c>
    </row>
    <row r="47" spans="1:7" ht="15.75" x14ac:dyDescent="0.25">
      <c r="A47" s="195">
        <v>33</v>
      </c>
      <c r="B47" s="196"/>
      <c r="C47" s="202"/>
      <c r="D47" s="197" t="s">
        <v>302</v>
      </c>
      <c r="E47" s="198">
        <v>0</v>
      </c>
      <c r="F47" s="198">
        <v>0</v>
      </c>
      <c r="G47" s="199" t="s">
        <v>31</v>
      </c>
    </row>
    <row r="48" spans="1:7" ht="15.75" x14ac:dyDescent="0.25">
      <c r="A48" s="114"/>
      <c r="B48" s="107" t="s">
        <v>34</v>
      </c>
      <c r="C48" s="102"/>
      <c r="D48" s="103" t="s">
        <v>303</v>
      </c>
      <c r="E48" s="106">
        <v>0</v>
      </c>
      <c r="F48" s="106">
        <v>0</v>
      </c>
      <c r="G48" s="118" t="s">
        <v>31</v>
      </c>
    </row>
    <row r="49" spans="1:7" ht="15.75" x14ac:dyDescent="0.25">
      <c r="A49" s="114"/>
      <c r="B49" s="102"/>
      <c r="C49" s="107" t="s">
        <v>28</v>
      </c>
      <c r="D49" s="103" t="s">
        <v>288</v>
      </c>
      <c r="E49" s="106">
        <v>0</v>
      </c>
      <c r="F49" s="106">
        <v>0</v>
      </c>
      <c r="G49" s="118" t="s">
        <v>31</v>
      </c>
    </row>
    <row r="50" spans="1:7" ht="15.75" x14ac:dyDescent="0.25">
      <c r="A50" s="195">
        <v>34</v>
      </c>
      <c r="B50" s="196"/>
      <c r="C50" s="202"/>
      <c r="D50" s="197" t="s">
        <v>304</v>
      </c>
      <c r="E50" s="198">
        <v>4054102</v>
      </c>
      <c r="F50" s="198">
        <v>4033312.1379999998</v>
      </c>
      <c r="G50" s="199">
        <v>0.9948718946883921</v>
      </c>
    </row>
    <row r="51" spans="1:7" ht="15.75" x14ac:dyDescent="0.25">
      <c r="A51" s="116">
        <v>35</v>
      </c>
      <c r="B51" s="100"/>
      <c r="C51" s="111"/>
      <c r="D51" s="101" t="s">
        <v>305</v>
      </c>
      <c r="E51" s="105">
        <v>0</v>
      </c>
      <c r="F51" s="105">
        <v>0</v>
      </c>
      <c r="G51" s="118" t="s">
        <v>31</v>
      </c>
    </row>
    <row r="52" spans="1:7" ht="16.5" thickBot="1" x14ac:dyDescent="0.3">
      <c r="A52" s="121"/>
      <c r="B52" s="122"/>
      <c r="C52" s="123"/>
      <c r="D52" s="124"/>
      <c r="E52" s="125"/>
      <c r="F52" s="126"/>
      <c r="G52" s="127"/>
    </row>
    <row r="53" spans="1:7" ht="23.25" customHeight="1" thickTop="1" thickBot="1" x14ac:dyDescent="0.3">
      <c r="A53" s="334" t="s">
        <v>431</v>
      </c>
      <c r="B53" s="335"/>
      <c r="C53" s="335"/>
      <c r="D53" s="336"/>
      <c r="E53" s="203">
        <v>302546323</v>
      </c>
      <c r="F53" s="203">
        <v>193231845.831</v>
      </c>
      <c r="G53" s="204">
        <v>0.63868515708584561</v>
      </c>
    </row>
    <row r="54" spans="1:7" ht="15.75" thickTop="1" x14ac:dyDescent="0.25"/>
    <row r="55" spans="1:7" x14ac:dyDescent="0.25">
      <c r="E55" s="15"/>
      <c r="F55" s="15"/>
    </row>
    <row r="56" spans="1:7" x14ac:dyDescent="0.25">
      <c r="A56" s="13"/>
      <c r="B56" s="13"/>
      <c r="C56" s="13"/>
      <c r="D56" s="13"/>
      <c r="E56" s="10"/>
      <c r="F56" s="10"/>
      <c r="G56" s="13"/>
    </row>
    <row r="57" spans="1:7" x14ac:dyDescent="0.25">
      <c r="A57" s="13"/>
      <c r="B57" s="13"/>
      <c r="C57" s="13"/>
      <c r="D57" s="13"/>
      <c r="E57" s="10"/>
      <c r="F57" s="10"/>
      <c r="G57" s="13"/>
    </row>
    <row r="58" spans="1:7" x14ac:dyDescent="0.25">
      <c r="A58" s="13"/>
      <c r="B58" s="13"/>
      <c r="C58" s="13"/>
      <c r="D58" s="13"/>
      <c r="E58" s="10"/>
      <c r="F58" s="10"/>
      <c r="G58" s="13"/>
    </row>
  </sheetData>
  <mergeCells count="8">
    <mergeCell ref="E3:E4"/>
    <mergeCell ref="F4:G4"/>
    <mergeCell ref="A1:G2"/>
    <mergeCell ref="A53:D53"/>
    <mergeCell ref="A3:A5"/>
    <mergeCell ref="B3:B5"/>
    <mergeCell ref="C3:C5"/>
    <mergeCell ref="D3:D5"/>
  </mergeCells>
  <pageMargins left="0.70866141732283472" right="0.70866141732283472" top="0.74803149606299213" bottom="0.74803149606299213" header="0.31496062992125984" footer="0.31496062992125984"/>
  <pageSetup scale="64" orientation="landscape" r:id="rId1"/>
  <ignoredErrors>
    <ignoredError sqref="B15:B20 C34:C49 B34:B44 B46:B50 B30 C29:C30 C19:C21 C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bae7df-bf87-4fc1-8738-dcc02210cf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4934DFF94F1E4AB94F805CEE0BD94E" ma:contentTypeVersion="16" ma:contentTypeDescription="Crear nuevo documento." ma:contentTypeScope="" ma:versionID="62777ab7a11cc15de67ac8b6d83bbc19">
  <xsd:schema xmlns:xsd="http://www.w3.org/2001/XMLSchema" xmlns:xs="http://www.w3.org/2001/XMLSchema" xmlns:p="http://schemas.microsoft.com/office/2006/metadata/properties" xmlns:ns3="17bae7df-bf87-4fc1-8738-dcc02210cf2d" xmlns:ns4="bf05b4b8-9e3d-432a-b45a-58c4a52f3a10" targetNamespace="http://schemas.microsoft.com/office/2006/metadata/properties" ma:root="true" ma:fieldsID="18f8edf9069990f8461b854be710fcbe" ns3:_="" ns4:_="">
    <xsd:import namespace="17bae7df-bf87-4fc1-8738-dcc02210cf2d"/>
    <xsd:import namespace="bf05b4b8-9e3d-432a-b45a-58c4a52f3a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ae7df-bf87-4fc1-8738-dcc02210c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b4b8-9e3d-432a-b45a-58c4a52f3a1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47045-2085-464D-9D11-4C85B3E64B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3934E-8A1C-4C11-80D8-956808397557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17bae7df-bf87-4fc1-8738-dcc02210cf2d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f05b4b8-9e3d-432a-b45a-58c4a52f3a1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FF277F4-212C-4391-9658-DC969D64E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ae7df-bf87-4fc1-8738-dcc02210cf2d"/>
    <ds:schemaRef ds:uri="bf05b4b8-9e3d-432a-b45a-58c4a52f3a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Informe Ejecución</vt:lpstr>
      <vt:lpstr>Informe Victimas y Testigos</vt:lpstr>
      <vt:lpstr>Informe WEB</vt:lpstr>
      <vt:lpstr>'Informe Ejecución'!Área_de_impresión</vt:lpstr>
      <vt:lpstr>'Informe Ejecución'!Títulos_a_imprimir</vt:lpstr>
    </vt:vector>
  </TitlesOfParts>
  <Company>Ministerio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Publico</dc:creator>
  <cp:lastModifiedBy>Raul Abarzua</cp:lastModifiedBy>
  <cp:lastPrinted>2025-03-12T11:59:38Z</cp:lastPrinted>
  <dcterms:created xsi:type="dcterms:W3CDTF">2017-05-30T15:29:27Z</dcterms:created>
  <dcterms:modified xsi:type="dcterms:W3CDTF">2026-08-12T15:32:51Z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0x010100224934DFF94F1E4AB94F805CEE0BD94E</vt:lpwstr>
  </property>
</Properties>
</file>