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12 Glosas 2021\03 Información III Trimestre año 2021\03 Glosas Ley de Presupuestos N° 21.289  III Trimestre\"/>
    </mc:Choice>
  </mc:AlternateContent>
  <xr:revisionPtr revIDLastSave="0" documentId="13_ncr:1_{05044E41-563A-408E-9539-95F0C6DEC74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Tercer Trimestre año 2021" sheetId="15" r:id="rId1"/>
    <sheet name="Segundo Trimestre año 2021" sheetId="14" r:id="rId2"/>
    <sheet name="Primer Trimestre  año 2021" sheetId="13" r:id="rId3"/>
    <sheet name="Resumen por Región" sheetId="8" r:id="rId4"/>
    <sheet name="Por Mes y Catalogo" sheetId="10" r:id="rId5"/>
  </sheets>
  <definedNames>
    <definedName name="_xlnm._FilterDatabase" localSheetId="2" hidden="1">'Primer Trimestre  año 2021'!$A$1:$M$20</definedName>
    <definedName name="_xlnm._FilterDatabase" localSheetId="1" hidden="1">'Segundo Trimestre año 2021'!$A$1:$M$41</definedName>
    <definedName name="_xlnm._FilterDatabase" localSheetId="0" hidden="1">'Tercer Trimestre año 2021'!$A$1:$M$61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1" i="15" l="1"/>
  <c r="E24" i="8" l="1"/>
  <c r="E8" i="8"/>
  <c r="E7" i="8"/>
  <c r="E6" i="8"/>
  <c r="E5" i="8"/>
  <c r="E23" i="8"/>
  <c r="E22" i="8"/>
  <c r="E21" i="8"/>
  <c r="E15" i="8"/>
  <c r="E11" i="8"/>
  <c r="E20" i="8"/>
  <c r="E10" i="8"/>
  <c r="E26" i="8"/>
  <c r="I41" i="14" l="1"/>
  <c r="D13" i="8" l="1"/>
  <c r="D20" i="8"/>
  <c r="D24" i="8"/>
  <c r="D10" i="8"/>
  <c r="D23" i="8"/>
  <c r="D14" i="8"/>
  <c r="D12" i="8"/>
  <c r="D7" i="8"/>
  <c r="D25" i="8" l="1"/>
  <c r="I20" i="13"/>
  <c r="I22" i="13" s="1"/>
  <c r="C23" i="8" l="1"/>
  <c r="C24" i="8" l="1"/>
  <c r="C16" i="8"/>
  <c r="C20" i="8"/>
  <c r="R8" i="10"/>
  <c r="R9" i="10"/>
  <c r="T9" i="10" s="1"/>
  <c r="R10" i="10"/>
  <c r="R11" i="10"/>
  <c r="T11" i="10" s="1"/>
  <c r="C25" i="8" l="1"/>
  <c r="E25" i="8"/>
  <c r="F2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5" i="8"/>
  <c r="E27" i="8" l="1"/>
  <c r="I23" i="13"/>
  <c r="I24" i="13" s="1"/>
  <c r="G25" i="8"/>
  <c r="U10" i="10" l="1"/>
  <c r="U9" i="10"/>
  <c r="U11" i="10"/>
  <c r="S7" i="10"/>
  <c r="Q7" i="10"/>
  <c r="P7" i="10"/>
  <c r="O7" i="10"/>
  <c r="N7" i="10"/>
  <c r="M7" i="10"/>
  <c r="L7" i="10"/>
  <c r="K7" i="10"/>
  <c r="J7" i="10"/>
  <c r="I7" i="10"/>
  <c r="H7" i="10"/>
  <c r="G7" i="10"/>
  <c r="F7" i="10"/>
  <c r="C26" i="8" s="1"/>
  <c r="C27" i="8" s="1"/>
  <c r="D26" i="8" l="1"/>
  <c r="D27" i="8" s="1"/>
  <c r="T8" i="10"/>
  <c r="U8" i="10"/>
  <c r="U7" i="10" s="1"/>
  <c r="R7" i="10"/>
  <c r="T7" i="10" l="1"/>
</calcChain>
</file>

<file path=xl/sharedStrings.xml><?xml version="1.0" encoding="utf-8"?>
<sst xmlns="http://schemas.openxmlformats.org/spreadsheetml/2006/main" count="1041" uniqueCount="288">
  <si>
    <t>Indicar Nombre de Región</t>
  </si>
  <si>
    <t>DV</t>
  </si>
  <si>
    <t>RUT</t>
  </si>
  <si>
    <t>Monto $</t>
  </si>
  <si>
    <t>Detalle</t>
  </si>
  <si>
    <t>Región</t>
  </si>
  <si>
    <t>Región de Atacama</t>
  </si>
  <si>
    <t>Región del Maule</t>
  </si>
  <si>
    <t>Diario El Mercurio</t>
  </si>
  <si>
    <t>Medio de publicación</t>
  </si>
  <si>
    <t>Región de Ñuble</t>
  </si>
  <si>
    <t>Empresa El Mercurio S.A.P.</t>
  </si>
  <si>
    <t>Publicidad y Difusión</t>
  </si>
  <si>
    <t>Subt.</t>
  </si>
  <si>
    <t>Ítem</t>
  </si>
  <si>
    <t>Asig.</t>
  </si>
  <si>
    <t>DENOMINACIONES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</si>
  <si>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</si>
  <si>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</si>
  <si>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</si>
  <si>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</si>
  <si>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</si>
  <si>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</si>
  <si>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</si>
  <si>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</si>
  <si>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</si>
  <si>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</si>
  <si>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</si>
  <si>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</si>
  <si>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Acum.
(Ene-Dic)</t>
  </si>
  <si>
    <t>Ppto. Vigente</t>
  </si>
  <si>
    <t>% de Avance</t>
  </si>
  <si>
    <t>Saldo $</t>
  </si>
  <si>
    <t>07</t>
  </si>
  <si>
    <t/>
  </si>
  <si>
    <t>001</t>
  </si>
  <si>
    <t>Servicios de publicidad</t>
  </si>
  <si>
    <t>002</t>
  </si>
  <si>
    <t>Servicios de impresión</t>
  </si>
  <si>
    <t>003</t>
  </si>
  <si>
    <t>Servicios de encuadernación y empaste</t>
  </si>
  <si>
    <t>999</t>
  </si>
  <si>
    <t>Otros</t>
  </si>
  <si>
    <t>N°</t>
  </si>
  <si>
    <t>Arica y Parinacota</t>
  </si>
  <si>
    <t>Región de Tarapacá</t>
  </si>
  <si>
    <t>Región de Antofagasta</t>
  </si>
  <si>
    <t>Región de Coquimbo</t>
  </si>
  <si>
    <t>Región de Valparaíso</t>
  </si>
  <si>
    <t>Región de O´Higgins</t>
  </si>
  <si>
    <t>Región del Biobío</t>
  </si>
  <si>
    <t>Región de La Araucania</t>
  </si>
  <si>
    <t>Región de Los Rios</t>
  </si>
  <si>
    <t>Región de Los Lagos</t>
  </si>
  <si>
    <t>Región de Aysén</t>
  </si>
  <si>
    <t>Región de Magallanes</t>
  </si>
  <si>
    <t>RM Centro Norte</t>
  </si>
  <si>
    <t>RM Oriente</t>
  </si>
  <si>
    <t>RM Sur</t>
  </si>
  <si>
    <t>RM Occidente</t>
  </si>
  <si>
    <t>Fiscalia Nacional</t>
  </si>
  <si>
    <t>Monto en $</t>
  </si>
  <si>
    <t>I Trimestre</t>
  </si>
  <si>
    <t>II Trimestre</t>
  </si>
  <si>
    <t>III Trimestre</t>
  </si>
  <si>
    <t>IV Trimestre</t>
  </si>
  <si>
    <t>TOTAL   $</t>
  </si>
  <si>
    <t>Total Acumulado</t>
  </si>
  <si>
    <t>Razón Social</t>
  </si>
  <si>
    <t>Modalidad de Compra</t>
  </si>
  <si>
    <t>Tipo de Publicidad Contratada</t>
  </si>
  <si>
    <t>Propósito u Objetivo de la Actividad Comunicacional</t>
  </si>
  <si>
    <t>Público al cual va dirigida la Actividad Comunicacional</t>
  </si>
  <si>
    <t xml:space="preserve">Fecha </t>
  </si>
  <si>
    <t>NOTA:</t>
  </si>
  <si>
    <t>Convenio Marco (Chilecompra)</t>
  </si>
  <si>
    <t>Aviso en el Diario</t>
  </si>
  <si>
    <t xml:space="preserve">Proveer servicio </t>
  </si>
  <si>
    <t>Contratación de cargo vacante</t>
  </si>
  <si>
    <t>Proveedores del Rubro</t>
  </si>
  <si>
    <t>Postulantes que cumplan los requisitos solicitados</t>
  </si>
  <si>
    <t>Empresa Periodística El Norte S.A</t>
  </si>
  <si>
    <t>La Estrella de Iquique</t>
  </si>
  <si>
    <t>Región del Bío Bío</t>
  </si>
  <si>
    <t>Diario El Sur S.A.</t>
  </si>
  <si>
    <t>Región Metropolitana de Santiago (FRM Occidente)</t>
  </si>
  <si>
    <t>Región Metropolitana de Santiago (Fiscalia Nacional)</t>
  </si>
  <si>
    <t>Cisne Negro Comunicaciones S.P.A.</t>
  </si>
  <si>
    <t>Contratación de Servicio</t>
  </si>
  <si>
    <t>Licitación Pública</t>
  </si>
  <si>
    <t>Contratación Directa Reglamento de Compra Ministerio Público.</t>
  </si>
  <si>
    <t xml:space="preserve">Dar a conocer información a las victimas, testigos y usuarios en general en cada una de las fiscalías del país. </t>
  </si>
  <si>
    <t>Servicio Diseño, Producción y Edición de Material Audiovisual para entrega de información en salas de espera de Fiscalías Locales y Oficinas de Atención del Ministerio Público y Redes Sociales a través de  videos.</t>
  </si>
  <si>
    <t xml:space="preserve">Prestación de Servicio de videos en salas de espera en Fiscalías del país. </t>
  </si>
  <si>
    <t>S/P</t>
  </si>
  <si>
    <t>Antonio Puga y Compañía Ltda.</t>
  </si>
  <si>
    <t>Diario El Día</t>
  </si>
  <si>
    <t>Región del Libertador Gral. Bernardo O'Higgins</t>
  </si>
  <si>
    <t>Sociedad Informativa Regional S.A.</t>
  </si>
  <si>
    <t>Región de Los Ríos</t>
  </si>
  <si>
    <t>Sociedad Periodistica Araucania S.A.</t>
  </si>
  <si>
    <t>Diario Austral de Valdivia.</t>
  </si>
  <si>
    <t>EMPRESA EL MERCURIO S.A.P</t>
  </si>
  <si>
    <t>EL Mercurio</t>
  </si>
  <si>
    <t>Contratación de personal</t>
  </si>
  <si>
    <t>Región de Arica y Parinacota</t>
  </si>
  <si>
    <t>Diario Regional La Estrella de Arica</t>
  </si>
  <si>
    <t>Llamado a proveer cargo vacante.</t>
  </si>
  <si>
    <t>Postulantes que cumplan con los requisitos solicitados.</t>
  </si>
  <si>
    <t>Diario Atacama</t>
  </si>
  <si>
    <t>Publicación llamado a concurso público para proveer cargo vacante de Administrativo Operativo para Fiscalía Local de Los Vilos, Fiscalía Regional de Coquimbo.</t>
  </si>
  <si>
    <t>Diario El Rancagüino</t>
  </si>
  <si>
    <t>Empresa el Mercurio SPA</t>
  </si>
  <si>
    <t>Llamado a Concurso Público</t>
  </si>
  <si>
    <t>Publicación de aviso por Concurso Público  Abogado Asistente de Fiscalia Local de Parral.</t>
  </si>
  <si>
    <t>Contratacion de un servicio</t>
  </si>
  <si>
    <t>Empresas que cumplan los requisitos solicitados</t>
  </si>
  <si>
    <t>El Ministerio Público no realiza ningún tipo de Campaña Publicitaria, en televisión, radio u otros proveedores durante el primer trimestre del año 2021.</t>
  </si>
  <si>
    <t>Región Metropolitana de Santiago (FRM Centro Norte)</t>
  </si>
  <si>
    <t>Publicación de aviso por llamado a concurso público, cargo vacante en Fiscalía Local Alto Hospicio.</t>
  </si>
  <si>
    <t>Publicación llamado a Concurso Público proveer cargo de Abogado Asistente de Fiscal, Fiscalía Local de Freirina.</t>
  </si>
  <si>
    <t>Publicación aviso de licitación Pública "Reparación y Mejoramiento de la cubierta de la Fiscalía Local de San Vicente".</t>
  </si>
  <si>
    <t>Publicación de aviso por Licitación Pública, Servicio de Aseo Fiscalía Regional de Arica y Parinacota.</t>
  </si>
  <si>
    <t>Publicación para proveer cargo vacante de abogado asistente, concurso público para la Fiscalía Local de Parral.</t>
  </si>
  <si>
    <t>Publicación llamado a concurso público para proveer cargo vacante de  Administrativo, Fiscalía Local de Concepción.</t>
  </si>
  <si>
    <t>Publicación llamado a concurso público para proveer cargo vacante de Auxiliar Fiscalía Local de Coronel.</t>
  </si>
  <si>
    <t>Publicacion de aviso de Licitación Pública del Servicio de Guardias de Seguridad Fiscalía Regional de Los Ríos.</t>
  </si>
  <si>
    <t>Publicación de aviso de Licitación Pública del Servicio de Guardias de Seguridad Fiscalía Regional de Los Ríos.</t>
  </si>
  <si>
    <t>Publicación de aviso llamado a concurso público para proveer  cargo vacantes.</t>
  </si>
  <si>
    <t>Publicación aviso llamado concurso público para proveer cargo vacante de Abogado asistente de la Fiscalia Local de Maipu.</t>
  </si>
  <si>
    <t>Publicación aviso llamado licitación pública para Contratar Servicio de Aseo para la Fiscalia regional Metropolitana Occidente.</t>
  </si>
  <si>
    <t>Publicación aviso llamado licitacion pública para Contratar Servicio de Sanitizacion para la Fiscalia regional Metropolitana Occidente.</t>
  </si>
  <si>
    <t xml:space="preserve">Región de Antofagasta  </t>
  </si>
  <si>
    <t xml:space="preserve">Diario El Mercurio de Antofagasta </t>
  </si>
  <si>
    <t>Publicación de aviso de Licitación Pública del Servicio de Aseo para Fiscalías de la Región de Coquimbo.</t>
  </si>
  <si>
    <t>Llamado a Licitación Pública</t>
  </si>
  <si>
    <t>A todo público que tengas las caracteristicas para participar en las licitaciones</t>
  </si>
  <si>
    <t>Empresa  Periodistica Curico LTDA</t>
  </si>
  <si>
    <t>Diario la Prensa</t>
  </si>
  <si>
    <t>Diario La Discusión</t>
  </si>
  <si>
    <t>Publicación llamado a concurso para Técnico Operativo de Causas Fiscalia Concepción.</t>
  </si>
  <si>
    <t>Diario El Sur S.A</t>
  </si>
  <si>
    <t>Región de La Araucanía.</t>
  </si>
  <si>
    <t>Publicación aviso llamado a licitación pública para contratar el servicio de Guardias de Seguridad para las fiscalías de la Región de La Araucanía.</t>
  </si>
  <si>
    <t>Diario El Mercurio.</t>
  </si>
  <si>
    <t>Aviso en el Diario.</t>
  </si>
  <si>
    <t>Empresas que cumplan los requisitos solicitados.</t>
  </si>
  <si>
    <t>Sociedad Periodística Araucania S.A.</t>
  </si>
  <si>
    <t>Diario El llanquihue</t>
  </si>
  <si>
    <t>Región de Aysén del General Carlos Ibañez de Campo</t>
  </si>
  <si>
    <t>Cía. Periodística e Imprenta Tamango S.A.</t>
  </si>
  <si>
    <t>Diario Regional El Divisadero</t>
  </si>
  <si>
    <t>Magallanes y de la Antartica Chilena</t>
  </si>
  <si>
    <t>Inversiones Patagonica S.A</t>
  </si>
  <si>
    <t>Publicación de aviso de Licitación Pública del Servicio de Guardias de Seguridad Fiscalía Regional y Fiscalías  de Magallanes.</t>
  </si>
  <si>
    <t>Diario El Pingüino</t>
  </si>
  <si>
    <t>Empresa de Publicaciones La Prensa Austral Ltda.</t>
  </si>
  <si>
    <t>Diario La Prensa Austral</t>
  </si>
  <si>
    <t>Publicación de aviso de Licitación Pública de Aseo Fiscalía Regional y Fiscalías  de Magallanes.</t>
  </si>
  <si>
    <t>Publicidad Ricardo Araya y Compañía Limitada</t>
  </si>
  <si>
    <t xml:space="preserve">Diario La Terecera </t>
  </si>
  <si>
    <t>Licitación Privada Menor</t>
  </si>
  <si>
    <t>Región Metropolitana Centro Norte</t>
  </si>
  <si>
    <t>Contratacion Directa</t>
  </si>
  <si>
    <t>Todo público</t>
  </si>
  <si>
    <t xml:space="preserve">Subsecretaria del Interior </t>
  </si>
  <si>
    <t>Diario Oficial</t>
  </si>
  <si>
    <t>Contratación Directa</t>
  </si>
  <si>
    <t>Publicación de aviso de Licitación Pública del Servicio de Aseo Fiscalía Regional de Valparaiso.</t>
  </si>
  <si>
    <t>Publicación en el Diario Oficial de resolución FN/MP TR N° 2/2020 Publicado en el diario oficial el dia 31/03/2021. Acepta Renuncia de la Fiscal Regional de Arica y Parinacota.</t>
  </si>
  <si>
    <t>Publicación en el Diario Oficial de resolución FN/MP TR N° 1, del 29/03/2021. Resolución acepta renuncia voluntariade Cristian Paredes Valenzuela al cargo de Fiscal Regional de la Región de La Araucania.</t>
  </si>
  <si>
    <t>Publicación aviso primer concurso de Fiscales Adjuntos 2021 en Diario Oficial el lunes 3/05/2021.</t>
  </si>
  <si>
    <t>Medidas de prevencion Covid</t>
  </si>
  <si>
    <t>Usuario interno y público en general</t>
  </si>
  <si>
    <t xml:space="preserve">Publicación de aviso de Llamado a Concurso Público para cargo de Auxiliar de la Fiscalía Local de Paillaco.
</t>
  </si>
  <si>
    <t>Proveer cargo vacante</t>
  </si>
  <si>
    <t>Todas las comunas de la XIV Región de Los Ríos</t>
  </si>
  <si>
    <t>El Ministerio Público no realiza ningún tipo de Campaña Publicitaria, en televisión, radio u otros proveedores durante el segundo trimestre del año 2021.</t>
  </si>
  <si>
    <t>Diario La Tercera</t>
  </si>
  <si>
    <t>Diario El Mercurio de Santiago</t>
  </si>
  <si>
    <t xml:space="preserve">Afiches </t>
  </si>
  <si>
    <t>Afiches</t>
  </si>
  <si>
    <t>Región Metropolitana de Santiago (FRM SUR)</t>
  </si>
  <si>
    <t>Copesa S.A.</t>
  </si>
  <si>
    <t>Identidad Visual S.P.A.</t>
  </si>
  <si>
    <t>Empresa Periodística La Discusión S.A.</t>
  </si>
  <si>
    <t>Publicación llamado a concurso Público proveer cargo de Adminsitrativo G° XVII Fiscalía Local de Vallenar.</t>
  </si>
  <si>
    <t>Llamado a Licitación Pública para la contratación del “Servicio de Guardias de Seguridad, para la Fiscalía Local de Arica y la Fiscalía Regional”.</t>
  </si>
  <si>
    <t>Publicación llamado a concurso público para proveer cargo recepcionista Fiscalía Local de Antofagasta.</t>
  </si>
  <si>
    <t>Publicación llamado a concurso público para proveer cargo Administrativo Fiscalía Local de Antofagasta.</t>
  </si>
  <si>
    <t>Publicación de aviso llamado a concurso público para proveer  cargo vacante Administraivo Operativo de Causas,  Fiscalia Local de Quintero.</t>
  </si>
  <si>
    <t>Publicación de aviso llamado a concurso público para proveer  cargo vacante Auxiliar, Fiscalia Local de Viña del Mar.</t>
  </si>
  <si>
    <t>Servicio de impresión afiches por medidas Covid.</t>
  </si>
  <si>
    <t>Publicación de aviso por Licitación Pública Servicio de Aseo para la  Fiscalía Regional y Fiscalías Locales de la Región del Maule.</t>
  </si>
  <si>
    <t>Publicación de aviso por Licitación Pública Mobiliario para la Fiscalía local de Talca de la Región del Maule.</t>
  </si>
  <si>
    <t>Publicación llamado a concurso público para proveer cargo vacante de  Administrativo Operativo de Causas Fiscalía Local de Chillán.</t>
  </si>
  <si>
    <t>Publicación llamado a concurso público para proveer cargo vacante de Administrativo Operativo de Causas Fiscalía Local de Bulnes.</t>
  </si>
  <si>
    <t>Publicación de aviso Licitación Publica, Servicio de aseo y Mantención de Jardines para las Fiscalías Regionales, Fiscalías Locales y Oficinas de Atención Región de Ñuble y Bio Bio.</t>
  </si>
  <si>
    <t>Publicación llamado a concurso para proveer cargos en distintas Fiscalias Locales de la Región.</t>
  </si>
  <si>
    <t>Publicación de aviso para proveer cargo vacante en Fiscalía Regional.</t>
  </si>
  <si>
    <t>Publicación aviso licitación pública servicio de arriendo de vehículos.</t>
  </si>
  <si>
    <t>Publicación llamado a concurso público para proveer cargo vacante de Auxiliar Fiscalía Local de Aysén.</t>
  </si>
  <si>
    <t>Publicación llamado a concurso para proveer cargo vacantes.</t>
  </si>
  <si>
    <t>Publicación de aviso llamado a concurso público para proveer  cargo vacante de administrativo operativo en Fiscalia especializada de tramitación de causas menos complejas.</t>
  </si>
  <si>
    <t>Publicación aviso llamado concurso público para proveer cargos vacantes Técnico de fondos Unidad Regional de Atención a Victimas y Testigos y Administrativo Fiscalia Local de Talagante.</t>
  </si>
  <si>
    <t>Publicación aviso llamado concurso público para proveer cargo vacante Técnico Tramitación de causas menos complejas Fiscalía Local de San Bernardo.</t>
  </si>
  <si>
    <t>Publicación aviso llamado concurso público para proveer cargo vacante.</t>
  </si>
  <si>
    <t>Contratacion de camionetas paras las Fiscalías Locales y Fiscalía Regional</t>
  </si>
  <si>
    <t>Contratación de un servicio</t>
  </si>
  <si>
    <t>Llamado a proveer cargo vacante</t>
  </si>
  <si>
    <t>Dar a conocer información a la comunidad en general del país</t>
  </si>
  <si>
    <t>Postulantes que cumplan con los requisitos solicitados</t>
  </si>
  <si>
    <t>Llamado a Licitación Pública para la contratación del “Servicio de Digitalización (Escaneo) de Hojas/Carpetas, para la Fiscalía Local de Arica”.</t>
  </si>
  <si>
    <t>Llamado a Segunda Licitación Pública para la contratación del “Servicio de Digitalización (Escaneo) de Hojas/Carpetas, para la Fiscalía Local de Arica”.</t>
  </si>
  <si>
    <t>Publicación de aviso por llamado a concurso público, cargo vacante en Fiscalía Local de Iquique.</t>
  </si>
  <si>
    <t>Publicacion Licitacion Publica para la adquisicion de mobiliario para la Fiscalia Local del Tamarugal.</t>
  </si>
  <si>
    <t>El Mercurio</t>
  </si>
  <si>
    <t>Proveer servicio.</t>
  </si>
  <si>
    <t>Proveedores del rubro</t>
  </si>
  <si>
    <t>EMPRESA PERIODISTICA EL NORTE S.A</t>
  </si>
  <si>
    <t>Aviso licitación pública  "Mantención Cubiertas y Celosías FL Antofagasta",</t>
  </si>
  <si>
    <t>Licitacion Publica</t>
  </si>
  <si>
    <t>Recepcion de ofertas conforme a bases</t>
  </si>
  <si>
    <t>Publicación llamado a concurso público para proveer cargo Administrativo de causas Fiscalía Local de Calama</t>
  </si>
  <si>
    <t>Publicación llamado a concurso público para proveer cargo Auxiliar Fiscalía Local de Calama</t>
  </si>
  <si>
    <t>Publicación llamado a concurso público para proveer cargo Tecnico Informatico para &lt;unidad de Gestion Fiscalia Regional</t>
  </si>
  <si>
    <t>Aviso concurso público para cargo Técnico Informático G° XII para Unidad de Gestión e Informática y cargo Técnico Operativo de Causas G°XIV para Fiscalía Local de Antofagasta, a publicarse el día domingo 22 de agosto en El Mercurio de Antofagasta.</t>
  </si>
  <si>
    <t>Publicación de aviso llamado a concurso público para proveer  cargo vacante Administrativo Operativo de Causas,  Fiscalia Local de Quintero.</t>
  </si>
  <si>
    <t xml:space="preserve">Publicación de aviso llamado a concurso público para proveer  cargo vacante Administrativo  Analisis de Focos y Analisis </t>
  </si>
  <si>
    <t>Publicación aviso Concurso "Administrativo Operativo FL Santa Cruz"</t>
  </si>
  <si>
    <t>Publicación aviso Licitación Pública "Servicio de Guardias de Seguridad para la región de O'Higgins"</t>
  </si>
  <si>
    <t>Publicación aviso Licitación Pública "Mejoramiento de las cubiertas de los inmuebles de las Fiscalías de Rancagua, Rengo, Santa Cruz y Pichilemu",</t>
  </si>
  <si>
    <t>Publicación aviso Licitación Pública "Revisión y mantención de las instalaciones eléctricas de los inmuebles de la Fiscalía Local de San Vicente y Fiscalía Local de San Fernando"</t>
  </si>
  <si>
    <t>Publicación aviso Licitación Pública "Mejoramiento integral de bodegas de la Fiscalía Local de Santa Cruz"</t>
  </si>
  <si>
    <t>Publicación de aviso por Licitación Pública Sum.e inst. de cortinas roller y film empavonado en ventanas, FL Talca de la Región del Maule.</t>
  </si>
  <si>
    <t>Publicación de aviso para proveer cargo vacante en Fiscalía Regional UGI</t>
  </si>
  <si>
    <t>Publicación de aviso para proveer cargo vacante en Fiscalía Regional</t>
  </si>
  <si>
    <t>Región de La Araucanía</t>
  </si>
  <si>
    <t>Sociedad Periodística Araucanía S.A.</t>
  </si>
  <si>
    <t>Publicación de aviso de llamado a concurso público para proveer  cargo de la región</t>
  </si>
  <si>
    <t>Diario El Austral</t>
  </si>
  <si>
    <t>Contratación Directa Reglamento de Compra Ministerio Público</t>
  </si>
  <si>
    <t>Publicación llamado a concurso público para proveer los cargos de Asesor Comunicacional para la Fiscalía Regional y Técnico Operativo para la Fiscalía Local de Puerto Montt.</t>
  </si>
  <si>
    <t>Diarios El Sur de Concepción, Austral de Temuco, Austral de Valdivia, Austral de Osorno, El El llanquihue de Puerto Montt y lLa Estrela de Chiloé.</t>
  </si>
  <si>
    <t>Publicación aviso licitación pública servicio de guardia.</t>
  </si>
  <si>
    <t>Contratacion de servicio de guardias paras las Fiscalías Locales y Fiscalía Regional</t>
  </si>
  <si>
    <t>Región de Aysén del General Carlos Ibáñez del Campo</t>
  </si>
  <si>
    <t>Publicación llamado a concurso público para proveer cargo vacante de Administrativo Operativo de Causas Fiscalía Local de Coyhaique</t>
  </si>
  <si>
    <t>Contratación Directa Exceptuada Aplicación Regl. de Compras y Contratación de Servicios del Ministerio Público.</t>
  </si>
  <si>
    <t>Publicación llamado a concurso cargo, 11 de julio 2021</t>
  </si>
  <si>
    <t>Voluntaria</t>
  </si>
  <si>
    <t>Publicación llamado a concurso cargo, 14 de marzo 2021</t>
  </si>
  <si>
    <t>Publicación llamado a concurso cargo, 21 de marzo 2021</t>
  </si>
  <si>
    <t>Publicación llamado a concurso cargo, 1 de agosto 2021</t>
  </si>
  <si>
    <t>Región Metropolitana de Santiago (FRM Oriente)</t>
  </si>
  <si>
    <t>Publicación llamado a concurso público para proveer cargo vacante de Administrativo Operativo de fiscalia delitos flagrantes y primeras diligencias</t>
  </si>
  <si>
    <t>Publicación llamado a concurso público para proveer cargo vacante de Auxiliar grado XIX de fiscalia delitos flagrantes y primeras diligencias</t>
  </si>
  <si>
    <t>Servicio de avisaje en diario impreso, por llamado a Licitación de Mantenimiento de Equipos de Aire Acondicionado</t>
  </si>
  <si>
    <t>Contratacion de servicio</t>
  </si>
  <si>
    <t>Proveedores que cumplan los requisitos solicitados</t>
  </si>
  <si>
    <t>Servicio de avisaje en diario impreso, por llamado a Licitación Pública Remodelación 3° y 5° Piso Gran Avenida 3814</t>
  </si>
  <si>
    <t>Servicio de avisaje en diario impreso, por llamado a Licitación Pública Remodelación 3° Piso Gran Avenida 3814</t>
  </si>
  <si>
    <t>Publicación de Llamado a Licitación Pública: "Provisión y Habilitación de Contenedores en Fiscalía Local de Puente Alto"</t>
  </si>
  <si>
    <r>
      <t>Publicación de Llamado a Licitación Pública: "Habilitación de Bodega para Fiscalía Regional Metropolitana Sur</t>
    </r>
    <r>
      <rPr>
        <b/>
        <sz val="11"/>
        <color theme="1"/>
        <rFont val="Calibri"/>
        <family val="2"/>
        <scheme val="minor"/>
      </rPr>
      <t>"</t>
    </r>
  </si>
  <si>
    <t>Publicación aviso llamado concurso público para proveer cargos vacantes Administrativo FL San Bernardo y Auxiliar FL Talagante</t>
  </si>
  <si>
    <t>Publicación aviso llamado concurso público para proveer cargo vacante Administrativo Fiscalía Regional</t>
  </si>
  <si>
    <t>Publicación aviso llamado licitacion pública para Contratar Servicio de Control de Plagas para la Fiscalia regional Metropolitana Occidente.</t>
  </si>
  <si>
    <t>Publicación aviso llamado licitacion pública para Contratar Servicio de Mantención de Ascensores para la Fiscalia regional Metropolitana Occidente.</t>
  </si>
  <si>
    <t>Publicación aviso llamado concurso público para proveer cargo vacante Administrativo FL San Bernardo</t>
  </si>
  <si>
    <t>Publicación aviso llamado concurso público para proveer cargo vacante Administrativo FL MAIPU</t>
  </si>
  <si>
    <t>Publicación aviso llamado concurso público para proveer cargo vacante Auxiliar Fiscalía Regional</t>
  </si>
  <si>
    <t>Publicación de aviso de Llamado a Concurso  2 cargos Auxiliares Estafetas Fiscalía Regional y Fiscalía Local Porvenir</t>
  </si>
  <si>
    <t>Contratación de cargos vacantes</t>
  </si>
  <si>
    <t>Publicación aviso licitación pública “Consultoría para complemento de documentación administrativa para el Sistema de Seguridad de la Información del Ministerio Público”.</t>
  </si>
  <si>
    <t>J Mosella S.P.A</t>
  </si>
  <si>
    <t>Aviso en el diario</t>
  </si>
  <si>
    <t>Publicación llamado a Licitación Pública Servicios de Aseo para la Fiscalía Regional y Fiscalias Locales de Atacama</t>
  </si>
  <si>
    <t>Publicación llamado a Licitación Pública Servicios de Guardia de Seguridad para la Fiscalía Regional y Fiscalias Locales de Atacama</t>
  </si>
  <si>
    <t>El Ministerio Público no realiza ningún tipo de Campaña Publicitaria, en televisión, radio u otros proveedores durante el tercer trimestre del año 2021.</t>
  </si>
  <si>
    <t xml:space="preserve">Publicación aviso licitación pública “Provisión de servicio Plataforma Integral de Comunicaciones Ministerio Público”. </t>
  </si>
  <si>
    <t>Publicación Aviso 1° concurso Fiscales Adjuntos 2021.</t>
  </si>
  <si>
    <t xml:space="preserve">Publicación aviso concurso cargo vacante día 11/07/21. El Mercurio S.A.P. </t>
  </si>
  <si>
    <t>Publicación aviso nombramiento Fiscal Regional de Arica y Parinacota don Mario Eduardo Carrera Guerrero según FN/MP TR N°1 de fecha 11/12/2020 y FN/MP TR N°3</t>
  </si>
  <si>
    <t>Publicación Renuncia Fiscal Regfional de FRM Oriente don Mauel Guerra Fuenzalida. Según Res. FN/MP - TR N° 5 de fecha 05 de julio de 2021</t>
  </si>
  <si>
    <t xml:space="preserve">Publicación aviso licitación pública “Equipamiento Escánere y Servicios Asociados”. </t>
  </si>
  <si>
    <t>Publicación aviso licitaciones públicas "Registro nacional de peritos psicólogos externos del Ministerio Público 2021 2024 y Registro nacional de peritos trabajadores sociales"</t>
  </si>
  <si>
    <t>Publicación concurso público cargos vacantes.</t>
  </si>
  <si>
    <t>Publicación aviso concurso público cargos vacantes año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</si>
</sst>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%"/>
    <numFmt numFmtId="165" formatCode="#,##0_ ;[Red]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theme="3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</cellStyleXfs>
  <cellXfs count="115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/>
    <xf numFmtId="41" fontId="0" fillId="0" borderId="0" xfId="42" applyFont="1"/>
    <xf numFmtId="0" fontId="0" fillId="0" borderId="13" xfId="0" applyFill="1" applyBorder="1"/>
    <xf numFmtId="41" fontId="0" fillId="0" borderId="15" xfId="42" applyFont="1" applyFill="1" applyBorder="1"/>
    <xf numFmtId="0" fontId="0" fillId="0" borderId="14" xfId="0" applyFill="1" applyBorder="1"/>
    <xf numFmtId="41" fontId="0" fillId="0" borderId="16" xfId="42" applyFont="1" applyFill="1" applyBorder="1"/>
    <xf numFmtId="0" fontId="18" fillId="0" borderId="0" xfId="44" applyFont="1" applyBorder="1"/>
    <xf numFmtId="0" fontId="20" fillId="0" borderId="0" xfId="0" applyFont="1"/>
    <xf numFmtId="41" fontId="20" fillId="0" borderId="0" xfId="42" applyFont="1"/>
    <xf numFmtId="41" fontId="18" fillId="0" borderId="0" xfId="44" applyNumberFormat="1" applyFont="1" applyBorder="1"/>
    <xf numFmtId="0" fontId="19" fillId="34" borderId="20" xfId="44" applyFont="1" applyFill="1" applyBorder="1" applyAlignment="1">
      <alignment horizontal="center" vertical="center"/>
    </xf>
    <xf numFmtId="0" fontId="19" fillId="34" borderId="20" xfId="44" quotePrefix="1" applyFont="1" applyFill="1" applyBorder="1" applyAlignment="1">
      <alignment horizontal="center" vertical="center"/>
    </xf>
    <xf numFmtId="0" fontId="18" fillId="34" borderId="20" xfId="44" applyFont="1" applyFill="1" applyBorder="1" applyAlignment="1">
      <alignment vertical="center"/>
    </xf>
    <xf numFmtId="3" fontId="18" fillId="0" borderId="20" xfId="44" applyNumberFormat="1" applyFont="1" applyFill="1" applyBorder="1" applyAlignment="1">
      <alignment vertical="center"/>
    </xf>
    <xf numFmtId="3" fontId="18" fillId="0" borderId="10" xfId="0" applyNumberFormat="1" applyFont="1" applyBorder="1" applyAlignment="1">
      <alignment wrapText="1"/>
    </xf>
    <xf numFmtId="3" fontId="22" fillId="0" borderId="10" xfId="0" applyNumberFormat="1" applyFont="1" applyFill="1" applyBorder="1" applyAlignment="1">
      <alignment wrapText="1"/>
    </xf>
    <xf numFmtId="3" fontId="22" fillId="0" borderId="10" xfId="0" applyNumberFormat="1" applyFont="1" applyBorder="1" applyAlignment="1">
      <alignment wrapText="1"/>
    </xf>
    <xf numFmtId="3" fontId="18" fillId="35" borderId="20" xfId="44" applyNumberFormat="1" applyFont="1" applyFill="1" applyBorder="1" applyAlignment="1">
      <alignment vertical="center"/>
    </xf>
    <xf numFmtId="3" fontId="19" fillId="35" borderId="20" xfId="44" applyNumberFormat="1" applyFont="1" applyFill="1" applyBorder="1"/>
    <xf numFmtId="3" fontId="21" fillId="0" borderId="10" xfId="0" applyNumberFormat="1" applyFont="1" applyBorder="1" applyAlignment="1">
      <alignment wrapText="1"/>
    </xf>
    <xf numFmtId="164" fontId="18" fillId="0" borderId="24" xfId="43" applyNumberFormat="1" applyFont="1" applyFill="1" applyBorder="1" applyAlignment="1">
      <alignment horizontal="center" vertical="center"/>
    </xf>
    <xf numFmtId="165" fontId="18" fillId="34" borderId="20" xfId="44" applyNumberFormat="1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wrapText="1"/>
    </xf>
    <xf numFmtId="0" fontId="22" fillId="0" borderId="10" xfId="0" applyFont="1" applyBorder="1" applyAlignment="1">
      <alignment wrapText="1"/>
    </xf>
    <xf numFmtId="0" fontId="16" fillId="33" borderId="12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41" fontId="16" fillId="33" borderId="11" xfId="42" applyFont="1" applyFill="1" applyBorder="1"/>
    <xf numFmtId="0" fontId="19" fillId="33" borderId="18" xfId="44" applyFont="1" applyFill="1" applyBorder="1" applyAlignment="1">
      <alignment horizontal="center" vertical="center"/>
    </xf>
    <xf numFmtId="0" fontId="19" fillId="33" borderId="21" xfId="44" applyFont="1" applyFill="1" applyBorder="1" applyAlignment="1">
      <alignment horizontal="center" vertical="center"/>
    </xf>
    <xf numFmtId="0" fontId="19" fillId="36" borderId="21" xfId="44" applyFont="1" applyFill="1" applyBorder="1" applyAlignment="1">
      <alignment horizontal="center" vertical="center"/>
    </xf>
    <xf numFmtId="0" fontId="19" fillId="36" borderId="21" xfId="44" quotePrefix="1" applyFont="1" applyFill="1" applyBorder="1" applyAlignment="1">
      <alignment horizontal="center" vertical="center"/>
    </xf>
    <xf numFmtId="0" fontId="18" fillId="36" borderId="21" xfId="44" applyFont="1" applyFill="1" applyBorder="1" applyAlignment="1">
      <alignment vertical="center"/>
    </xf>
    <xf numFmtId="0" fontId="19" fillId="36" borderId="21" xfId="44" applyFont="1" applyFill="1" applyBorder="1" applyAlignment="1">
      <alignment vertical="center"/>
    </xf>
    <xf numFmtId="3" fontId="19" fillId="36" borderId="21" xfId="44" applyNumberFormat="1" applyFont="1" applyFill="1" applyBorder="1" applyAlignment="1">
      <alignment vertical="center"/>
    </xf>
    <xf numFmtId="3" fontId="21" fillId="36" borderId="23" xfId="0" applyNumberFormat="1" applyFont="1" applyFill="1" applyBorder="1" applyAlignment="1">
      <alignment wrapText="1"/>
    </xf>
    <xf numFmtId="164" fontId="19" fillId="36" borderId="22" xfId="43" applyNumberFormat="1" applyFont="1" applyFill="1" applyBorder="1" applyAlignment="1">
      <alignment horizontal="center" vertical="center"/>
    </xf>
    <xf numFmtId="165" fontId="19" fillId="36" borderId="21" xfId="44" applyNumberFormat="1" applyFont="1" applyFill="1" applyBorder="1" applyAlignment="1">
      <alignment vertical="center"/>
    </xf>
    <xf numFmtId="41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 applyBorder="1" applyAlignment="1">
      <alignment vertical="center" wrapText="1"/>
    </xf>
    <xf numFmtId="0" fontId="0" fillId="0" borderId="0" xfId="0"/>
    <xf numFmtId="41" fontId="0" fillId="0" borderId="10" xfId="42" applyFont="1" applyBorder="1" applyAlignment="1">
      <alignment wrapText="1"/>
    </xf>
    <xf numFmtId="0" fontId="16" fillId="33" borderId="10" xfId="0" applyFont="1" applyFill="1" applyBorder="1" applyAlignment="1">
      <alignment horizontal="center" wrapText="1"/>
    </xf>
    <xf numFmtId="41" fontId="16" fillId="33" borderId="10" xfId="42" applyFont="1" applyFill="1" applyBorder="1" applyAlignment="1">
      <alignment horizont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/>
    </xf>
    <xf numFmtId="0" fontId="16" fillId="37" borderId="20" xfId="0" applyFont="1" applyFill="1" applyBorder="1" applyAlignment="1">
      <alignment horizontal="center" vertical="justify"/>
    </xf>
    <xf numFmtId="3" fontId="0" fillId="0" borderId="10" xfId="0" applyNumberFormat="1" applyFont="1" applyBorder="1" applyAlignment="1">
      <alignment horizontal="center" wrapText="1"/>
    </xf>
    <xf numFmtId="0" fontId="0" fillId="0" borderId="10" xfId="0" applyFont="1" applyBorder="1" applyAlignment="1">
      <alignment horizontal="left" wrapText="1"/>
    </xf>
    <xf numFmtId="14" fontId="0" fillId="0" borderId="10" xfId="0" applyNumberFormat="1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10" xfId="0" applyFont="1" applyBorder="1" applyAlignment="1">
      <alignment vertical="center" wrapText="1"/>
    </xf>
    <xf numFmtId="3" fontId="0" fillId="0" borderId="10" xfId="0" applyNumberFormat="1" applyFont="1" applyFill="1" applyBorder="1" applyAlignment="1">
      <alignment wrapText="1"/>
    </xf>
    <xf numFmtId="0" fontId="0" fillId="0" borderId="0" xfId="0" applyFont="1"/>
    <xf numFmtId="0" fontId="0" fillId="0" borderId="23" xfId="0" applyFont="1" applyBorder="1" applyAlignment="1">
      <alignment vertical="center" wrapText="1"/>
    </xf>
    <xf numFmtId="0" fontId="0" fillId="0" borderId="10" xfId="0" applyFont="1" applyBorder="1" applyAlignment="1">
      <alignment horizontal="right" wrapText="1"/>
    </xf>
    <xf numFmtId="0" fontId="0" fillId="0" borderId="10" xfId="0" applyFont="1" applyFill="1" applyBorder="1" applyAlignment="1">
      <alignment vertical="center" wrapText="1"/>
    </xf>
    <xf numFmtId="4" fontId="0" fillId="0" borderId="0" xfId="0" applyNumberFormat="1"/>
    <xf numFmtId="3" fontId="16" fillId="33" borderId="10" xfId="0" applyNumberFormat="1" applyFont="1" applyFill="1" applyBorder="1" applyAlignment="1">
      <alignment wrapText="1"/>
    </xf>
    <xf numFmtId="41" fontId="18" fillId="0" borderId="0" xfId="42" applyFont="1" applyBorder="1"/>
    <xf numFmtId="0" fontId="0" fillId="0" borderId="10" xfId="0" applyFont="1" applyFill="1" applyBorder="1" applyAlignment="1">
      <alignment vertical="center" wrapText="1"/>
    </xf>
    <xf numFmtId="0" fontId="0" fillId="0" borderId="23" xfId="0" applyFont="1" applyFill="1" applyBorder="1" applyAlignment="1">
      <alignment vertical="center" wrapText="1"/>
    </xf>
    <xf numFmtId="3" fontId="0" fillId="0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14" fontId="0" fillId="0" borderId="10" xfId="0" applyNumberFormat="1" applyFont="1" applyFill="1" applyBorder="1" applyAlignment="1">
      <alignment vertical="center" wrapText="1"/>
    </xf>
    <xf numFmtId="41" fontId="0" fillId="0" borderId="10" xfId="42" applyFont="1" applyFill="1" applyBorder="1" applyAlignment="1">
      <alignment vertical="center" wrapText="1"/>
    </xf>
    <xf numFmtId="3" fontId="0" fillId="0" borderId="10" xfId="0" applyNumberFormat="1" applyFont="1" applyFill="1" applyBorder="1" applyAlignment="1">
      <alignment vertical="center" wrapText="1"/>
    </xf>
    <xf numFmtId="41" fontId="0" fillId="0" borderId="10" xfId="42" applyFont="1" applyBorder="1" applyAlignment="1">
      <alignment wrapText="1"/>
    </xf>
    <xf numFmtId="3" fontId="0" fillId="0" borderId="10" xfId="0" applyNumberFormat="1" applyFont="1" applyBorder="1" applyAlignment="1">
      <alignment horizontal="center" wrapText="1"/>
    </xf>
    <xf numFmtId="0" fontId="0" fillId="0" borderId="10" xfId="0" applyFont="1" applyBorder="1" applyAlignment="1">
      <alignment horizontal="left" wrapText="1"/>
    </xf>
    <xf numFmtId="14" fontId="0" fillId="0" borderId="10" xfId="0" applyNumberFormat="1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10" xfId="0" applyFont="1" applyBorder="1" applyAlignment="1">
      <alignment vertical="center" wrapText="1"/>
    </xf>
    <xf numFmtId="3" fontId="0" fillId="0" borderId="10" xfId="0" applyNumberFormat="1" applyFont="1" applyFill="1" applyBorder="1" applyAlignment="1">
      <alignment wrapText="1"/>
    </xf>
    <xf numFmtId="0" fontId="0" fillId="0" borderId="23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>
      <alignment horizontal="left" vertical="center" wrapText="1"/>
    </xf>
    <xf numFmtId="14" fontId="0" fillId="0" borderId="10" xfId="0" applyNumberFormat="1" applyFont="1" applyBorder="1" applyAlignment="1">
      <alignment vertical="center" wrapText="1"/>
    </xf>
    <xf numFmtId="41" fontId="0" fillId="0" borderId="10" xfId="42" applyFont="1" applyBorder="1" applyAlignment="1">
      <alignment vertical="center" wrapText="1"/>
    </xf>
    <xf numFmtId="3" fontId="0" fillId="0" borderId="10" xfId="0" applyNumberFormat="1" applyFont="1" applyFill="1" applyBorder="1" applyAlignment="1">
      <alignment vertical="center" wrapText="1"/>
    </xf>
    <xf numFmtId="0" fontId="0" fillId="0" borderId="0" xfId="0" applyFont="1" applyAlignment="1"/>
    <xf numFmtId="0" fontId="0" fillId="0" borderId="10" xfId="0" applyBorder="1" applyAlignment="1">
      <alignment horizontal="left" wrapText="1"/>
    </xf>
    <xf numFmtId="14" fontId="0" fillId="0" borderId="10" xfId="0" applyNumberForma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 wrapText="1"/>
    </xf>
    <xf numFmtId="3" fontId="0" fillId="0" borderId="10" xfId="0" applyNumberFormat="1" applyBorder="1" applyAlignment="1">
      <alignment wrapText="1"/>
    </xf>
    <xf numFmtId="0" fontId="0" fillId="0" borderId="10" xfId="0" applyBorder="1" applyAlignment="1">
      <alignment horizontal="left" vertical="center" wrapText="1"/>
    </xf>
    <xf numFmtId="14" fontId="0" fillId="0" borderId="10" xfId="0" applyNumberFormat="1" applyBorder="1" applyAlignment="1">
      <alignment vertical="center" wrapText="1"/>
    </xf>
    <xf numFmtId="3" fontId="0" fillId="0" borderId="10" xfId="0" applyNumberFormat="1" applyBorder="1" applyAlignment="1">
      <alignment vertical="center" wrapText="1"/>
    </xf>
    <xf numFmtId="14" fontId="23" fillId="0" borderId="10" xfId="0" applyNumberFormat="1" applyFont="1" applyBorder="1" applyAlignment="1">
      <alignment wrapText="1"/>
    </xf>
    <xf numFmtId="0" fontId="0" fillId="0" borderId="23" xfId="0" applyBorder="1" applyAlignment="1">
      <alignment vertical="center" wrapText="1"/>
    </xf>
    <xf numFmtId="0" fontId="16" fillId="33" borderId="20" xfId="0" applyFont="1" applyFill="1" applyBorder="1" applyAlignment="1">
      <alignment horizontal="center" vertical="justify"/>
    </xf>
    <xf numFmtId="0" fontId="16" fillId="33" borderId="24" xfId="0" applyFont="1" applyFill="1" applyBorder="1" applyAlignment="1">
      <alignment horizontal="left" wrapText="1"/>
    </xf>
    <xf numFmtId="0" fontId="16" fillId="33" borderId="26" xfId="0" applyFont="1" applyFill="1" applyBorder="1" applyAlignment="1">
      <alignment horizontal="left" wrapText="1"/>
    </xf>
    <xf numFmtId="0" fontId="16" fillId="33" borderId="27" xfId="0" applyFont="1" applyFill="1" applyBorder="1" applyAlignment="1">
      <alignment horizontal="left" wrapText="1"/>
    </xf>
    <xf numFmtId="0" fontId="16" fillId="37" borderId="24" xfId="0" applyFont="1" applyFill="1" applyBorder="1" applyAlignment="1">
      <alignment horizontal="left" wrapText="1"/>
    </xf>
    <xf numFmtId="0" fontId="16" fillId="37" borderId="26" xfId="0" applyFont="1" applyFill="1" applyBorder="1" applyAlignment="1">
      <alignment horizontal="left" wrapText="1"/>
    </xf>
    <xf numFmtId="0" fontId="16" fillId="37" borderId="27" xfId="0" applyFont="1" applyFill="1" applyBorder="1" applyAlignment="1">
      <alignment horizontal="left" wrapText="1"/>
    </xf>
    <xf numFmtId="0" fontId="16" fillId="33" borderId="12" xfId="0" applyFont="1" applyFill="1" applyBorder="1" applyAlignment="1">
      <alignment horizontal="center"/>
    </xf>
    <xf numFmtId="0" fontId="16" fillId="33" borderId="25" xfId="0" applyFont="1" applyFill="1" applyBorder="1" applyAlignment="1">
      <alignment horizontal="center"/>
    </xf>
    <xf numFmtId="0" fontId="16" fillId="33" borderId="17" xfId="0" applyFont="1" applyFill="1" applyBorder="1" applyAlignment="1">
      <alignment horizontal="center"/>
    </xf>
    <xf numFmtId="3" fontId="19" fillId="33" borderId="18" xfId="44" applyNumberFormat="1" applyFont="1" applyFill="1" applyBorder="1" applyAlignment="1">
      <alignment horizontal="center" vertical="center" wrapText="1"/>
    </xf>
    <xf numFmtId="3" fontId="19" fillId="33" borderId="21" xfId="44" applyNumberFormat="1" applyFont="1" applyFill="1" applyBorder="1" applyAlignment="1">
      <alignment horizontal="center" vertical="center" wrapText="1"/>
    </xf>
    <xf numFmtId="164" fontId="19" fillId="33" borderId="19" xfId="43" applyNumberFormat="1" applyFont="1" applyFill="1" applyBorder="1" applyAlignment="1">
      <alignment horizontal="center" vertical="center" wrapText="1"/>
    </xf>
    <xf numFmtId="164" fontId="19" fillId="33" borderId="22" xfId="43" applyNumberFormat="1" applyFont="1" applyFill="1" applyBorder="1" applyAlignment="1">
      <alignment horizontal="center" vertical="center" wrapText="1"/>
    </xf>
    <xf numFmtId="165" fontId="19" fillId="33" borderId="20" xfId="44" applyNumberFormat="1" applyFont="1" applyFill="1" applyBorder="1" applyAlignment="1">
      <alignment horizontal="center" vertical="center" wrapText="1"/>
    </xf>
    <xf numFmtId="3" fontId="19" fillId="33" borderId="18" xfId="44" applyNumberFormat="1" applyFont="1" applyFill="1" applyBorder="1" applyAlignment="1">
      <alignment horizontal="center" vertical="center"/>
    </xf>
    <xf numFmtId="3" fontId="19" fillId="33" borderId="21" xfId="44" applyNumberFormat="1" applyFont="1" applyFill="1" applyBorder="1" applyAlignment="1">
      <alignment horizontal="center" vertical="center"/>
    </xf>
    <xf numFmtId="0" fontId="19" fillId="33" borderId="18" xfId="44" applyFont="1" applyFill="1" applyBorder="1" applyAlignment="1">
      <alignment horizontal="center" vertical="center" wrapText="1"/>
    </xf>
    <xf numFmtId="0" fontId="19" fillId="33" borderId="21" xfId="44" applyFont="1" applyFill="1" applyBorder="1" applyAlignment="1">
      <alignment horizontal="center" vertical="center" wrapText="1"/>
    </xf>
    <xf numFmtId="0" fontId="19" fillId="33" borderId="18" xfId="44" applyFont="1" applyFill="1" applyBorder="1" applyAlignment="1">
      <alignment horizontal="center" vertical="center"/>
    </xf>
    <xf numFmtId="0" fontId="19" fillId="33" borderId="21" xfId="44" applyFont="1" applyFill="1" applyBorder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[0]" xfId="42" builtinId="6"/>
    <cellStyle name="Neutral" xfId="8" builtinId="28" customBuiltin="1"/>
    <cellStyle name="Normal" xfId="0" builtinId="0"/>
    <cellStyle name="Normal 2" xfId="44" xr:uid="{00000000-0005-0000-0000-000022000000}"/>
    <cellStyle name="Notas" xfId="15" builtinId="10" customBuiltin="1"/>
    <cellStyle name="Porcentaje" xfId="43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956DB-C1E9-4B9D-8251-29CB1DE1B191}">
  <dimension ref="A1:M129"/>
  <sheetViews>
    <sheetView tabSelected="1" zoomScale="85" zoomScaleNormal="85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baseColWidth="10" defaultRowHeight="15" x14ac:dyDescent="0.25"/>
  <cols>
    <col min="1" max="1" width="6.7109375" style="1" bestFit="1" customWidth="1"/>
    <col min="2" max="2" width="28.85546875" style="1" bestFit="1" customWidth="1"/>
    <col min="3" max="3" width="10.5703125" style="43" bestFit="1" customWidth="1"/>
    <col min="4" max="4" width="11.28515625" style="4" bestFit="1" customWidth="1"/>
    <col min="5" max="5" width="3.7109375" style="43" bestFit="1" customWidth="1"/>
    <col min="6" max="6" width="35.140625" style="43" bestFit="1" customWidth="1"/>
    <col min="7" max="7" width="134.28515625" style="43" bestFit="1" customWidth="1"/>
    <col min="8" max="8" width="36.7109375" style="43" bestFit="1" customWidth="1"/>
    <col min="9" max="9" width="16" style="43" customWidth="1"/>
    <col min="10" max="10" width="53.5703125" style="43" bestFit="1" customWidth="1"/>
    <col min="11" max="11" width="36.7109375" style="43" bestFit="1" customWidth="1"/>
    <col min="12" max="12" width="88.140625" style="43" bestFit="1" customWidth="1"/>
    <col min="13" max="13" width="68.85546875" style="43" bestFit="1" customWidth="1"/>
    <col min="14" max="16384" width="11.42578125" style="43"/>
  </cols>
  <sheetData>
    <row r="1" spans="1:13" s="2" customFormat="1" ht="35.25" customHeight="1" x14ac:dyDescent="0.25">
      <c r="A1" s="45" t="s">
        <v>43</v>
      </c>
      <c r="B1" s="45" t="s">
        <v>0</v>
      </c>
      <c r="C1" s="45" t="s">
        <v>73</v>
      </c>
      <c r="D1" s="46" t="s">
        <v>2</v>
      </c>
      <c r="E1" s="45" t="s">
        <v>1</v>
      </c>
      <c r="F1" s="45" t="s">
        <v>68</v>
      </c>
      <c r="G1" s="45" t="s">
        <v>4</v>
      </c>
      <c r="H1" s="45" t="s">
        <v>9</v>
      </c>
      <c r="I1" s="45" t="s">
        <v>3</v>
      </c>
      <c r="J1" s="45" t="s">
        <v>69</v>
      </c>
      <c r="K1" s="45" t="s">
        <v>70</v>
      </c>
      <c r="L1" s="45" t="s">
        <v>71</v>
      </c>
      <c r="M1" s="45" t="s">
        <v>72</v>
      </c>
    </row>
    <row r="2" spans="1:13" s="56" customFormat="1" ht="30" customHeight="1" x14ac:dyDescent="0.25">
      <c r="A2" s="71">
        <v>1</v>
      </c>
      <c r="B2" s="72" t="s">
        <v>105</v>
      </c>
      <c r="C2" s="73">
        <v>44409</v>
      </c>
      <c r="D2" s="70">
        <v>84295700</v>
      </c>
      <c r="E2" s="74">
        <v>1</v>
      </c>
      <c r="F2" s="74" t="s">
        <v>81</v>
      </c>
      <c r="G2" s="78" t="s">
        <v>212</v>
      </c>
      <c r="H2" s="78" t="s">
        <v>81</v>
      </c>
      <c r="I2" s="76">
        <v>322014</v>
      </c>
      <c r="J2" s="78" t="s">
        <v>161</v>
      </c>
      <c r="K2" s="78" t="s">
        <v>76</v>
      </c>
      <c r="L2" s="78" t="s">
        <v>135</v>
      </c>
      <c r="M2" s="78" t="s">
        <v>79</v>
      </c>
    </row>
    <row r="3" spans="1:13" s="56" customFormat="1" ht="30" customHeight="1" x14ac:dyDescent="0.25">
      <c r="A3" s="65">
        <v>2</v>
      </c>
      <c r="B3" s="66" t="s">
        <v>105</v>
      </c>
      <c r="C3" s="67">
        <v>44465</v>
      </c>
      <c r="D3" s="68">
        <v>84295700</v>
      </c>
      <c r="E3" s="63">
        <v>1</v>
      </c>
      <c r="F3" s="63" t="s">
        <v>81</v>
      </c>
      <c r="G3" s="63" t="s">
        <v>213</v>
      </c>
      <c r="H3" s="63" t="s">
        <v>81</v>
      </c>
      <c r="I3" s="82">
        <v>246877</v>
      </c>
      <c r="J3" s="63" t="s">
        <v>161</v>
      </c>
      <c r="K3" s="63" t="s">
        <v>76</v>
      </c>
      <c r="L3" s="64" t="s">
        <v>135</v>
      </c>
      <c r="M3" s="63" t="s">
        <v>79</v>
      </c>
    </row>
    <row r="4" spans="1:13" s="56" customFormat="1" ht="30" customHeight="1" x14ac:dyDescent="0.25">
      <c r="A4" s="65">
        <v>3</v>
      </c>
      <c r="B4" s="66" t="s">
        <v>45</v>
      </c>
      <c r="C4" s="67">
        <v>44408</v>
      </c>
      <c r="D4" s="68">
        <v>84295700</v>
      </c>
      <c r="E4" s="63">
        <v>1</v>
      </c>
      <c r="F4" s="63" t="s">
        <v>81</v>
      </c>
      <c r="G4" s="63" t="s">
        <v>214</v>
      </c>
      <c r="H4" s="63" t="s">
        <v>82</v>
      </c>
      <c r="I4" s="82">
        <v>278734</v>
      </c>
      <c r="J4" s="63" t="s">
        <v>90</v>
      </c>
      <c r="K4" s="63" t="s">
        <v>76</v>
      </c>
      <c r="L4" s="64" t="s">
        <v>107</v>
      </c>
      <c r="M4" s="63" t="s">
        <v>108</v>
      </c>
    </row>
    <row r="5" spans="1:13" s="56" customFormat="1" ht="30" customHeight="1" x14ac:dyDescent="0.25">
      <c r="A5" s="71">
        <v>4</v>
      </c>
      <c r="B5" s="72" t="s">
        <v>45</v>
      </c>
      <c r="C5" s="73">
        <v>44419</v>
      </c>
      <c r="D5" s="70">
        <v>90193000</v>
      </c>
      <c r="E5" s="74">
        <v>7</v>
      </c>
      <c r="F5" s="74" t="s">
        <v>112</v>
      </c>
      <c r="G5" s="78" t="s">
        <v>215</v>
      </c>
      <c r="H5" s="78" t="s">
        <v>216</v>
      </c>
      <c r="I5" s="76">
        <v>342206</v>
      </c>
      <c r="J5" s="78" t="s">
        <v>90</v>
      </c>
      <c r="K5" s="78" t="s">
        <v>76</v>
      </c>
      <c r="L5" s="77" t="s">
        <v>217</v>
      </c>
      <c r="M5" s="78" t="s">
        <v>218</v>
      </c>
    </row>
    <row r="6" spans="1:13" s="56" customFormat="1" ht="30" customHeight="1" x14ac:dyDescent="0.25">
      <c r="A6" s="65">
        <v>5</v>
      </c>
      <c r="B6" s="79" t="s">
        <v>132</v>
      </c>
      <c r="C6" s="80">
        <v>44466</v>
      </c>
      <c r="D6" s="81">
        <v>84295700</v>
      </c>
      <c r="E6" s="78">
        <v>1</v>
      </c>
      <c r="F6" s="78" t="s">
        <v>219</v>
      </c>
      <c r="G6" s="78" t="s">
        <v>220</v>
      </c>
      <c r="H6" s="78" t="s">
        <v>133</v>
      </c>
      <c r="I6" s="82">
        <v>292006</v>
      </c>
      <c r="J6" s="78" t="s">
        <v>90</v>
      </c>
      <c r="K6" s="78" t="s">
        <v>76</v>
      </c>
      <c r="L6" s="78" t="s">
        <v>221</v>
      </c>
      <c r="M6" s="78" t="s">
        <v>222</v>
      </c>
    </row>
    <row r="7" spans="1:13" s="56" customFormat="1" ht="30" customHeight="1" x14ac:dyDescent="0.25">
      <c r="A7" s="65">
        <v>6</v>
      </c>
      <c r="B7" s="72" t="s">
        <v>132</v>
      </c>
      <c r="C7" s="73">
        <v>44452</v>
      </c>
      <c r="D7" s="70">
        <v>84295700</v>
      </c>
      <c r="E7" s="74">
        <v>1</v>
      </c>
      <c r="F7" s="74" t="s">
        <v>219</v>
      </c>
      <c r="G7" s="78" t="s">
        <v>223</v>
      </c>
      <c r="H7" s="78" t="s">
        <v>133</v>
      </c>
      <c r="I7" s="76">
        <v>453936</v>
      </c>
      <c r="J7" s="78" t="s">
        <v>90</v>
      </c>
      <c r="K7" s="78" t="s">
        <v>76</v>
      </c>
      <c r="L7" s="78" t="s">
        <v>78</v>
      </c>
      <c r="M7" s="78" t="s">
        <v>80</v>
      </c>
    </row>
    <row r="8" spans="1:13" s="56" customFormat="1" ht="30" customHeight="1" x14ac:dyDescent="0.25">
      <c r="A8" s="71">
        <v>7</v>
      </c>
      <c r="B8" s="72" t="s">
        <v>132</v>
      </c>
      <c r="C8" s="73">
        <v>44467</v>
      </c>
      <c r="D8" s="70">
        <v>84295700</v>
      </c>
      <c r="E8" s="58">
        <v>1</v>
      </c>
      <c r="F8" s="74" t="s">
        <v>219</v>
      </c>
      <c r="G8" s="78" t="s">
        <v>224</v>
      </c>
      <c r="H8" s="78" t="s">
        <v>133</v>
      </c>
      <c r="I8" s="76">
        <v>453936</v>
      </c>
      <c r="J8" s="78" t="s">
        <v>90</v>
      </c>
      <c r="K8" s="78" t="s">
        <v>76</v>
      </c>
      <c r="L8" s="78" t="s">
        <v>78</v>
      </c>
      <c r="M8" s="78" t="s">
        <v>80</v>
      </c>
    </row>
    <row r="9" spans="1:13" s="56" customFormat="1" ht="30" customHeight="1" x14ac:dyDescent="0.25">
      <c r="A9" s="65">
        <v>8</v>
      </c>
      <c r="B9" s="72" t="s">
        <v>132</v>
      </c>
      <c r="C9" s="73">
        <v>44439</v>
      </c>
      <c r="D9" s="70">
        <v>84295700</v>
      </c>
      <c r="E9" s="74">
        <v>1</v>
      </c>
      <c r="F9" s="74" t="s">
        <v>219</v>
      </c>
      <c r="G9" s="78" t="s">
        <v>225</v>
      </c>
      <c r="H9" s="78" t="s">
        <v>133</v>
      </c>
      <c r="I9" s="76">
        <v>146003</v>
      </c>
      <c r="J9" s="78" t="s">
        <v>90</v>
      </c>
      <c r="K9" s="78" t="s">
        <v>76</v>
      </c>
      <c r="L9" s="78" t="s">
        <v>78</v>
      </c>
      <c r="M9" s="78" t="s">
        <v>80</v>
      </c>
    </row>
    <row r="10" spans="1:13" s="56" customFormat="1" ht="30" customHeight="1" x14ac:dyDescent="0.25">
      <c r="A10" s="65">
        <v>9</v>
      </c>
      <c r="B10" s="72" t="s">
        <v>132</v>
      </c>
      <c r="C10" s="73">
        <v>44439</v>
      </c>
      <c r="D10" s="70">
        <v>84295700</v>
      </c>
      <c r="E10" s="74">
        <v>1</v>
      </c>
      <c r="F10" s="74" t="s">
        <v>219</v>
      </c>
      <c r="G10" s="78" t="s">
        <v>226</v>
      </c>
      <c r="H10" s="78" t="s">
        <v>133</v>
      </c>
      <c r="I10" s="76">
        <v>146003</v>
      </c>
      <c r="J10" s="78" t="s">
        <v>90</v>
      </c>
      <c r="K10" s="78" t="s">
        <v>76</v>
      </c>
      <c r="L10" s="78" t="s">
        <v>78</v>
      </c>
      <c r="M10" s="78" t="s">
        <v>80</v>
      </c>
    </row>
    <row r="11" spans="1:13" ht="30" customHeight="1" x14ac:dyDescent="0.25">
      <c r="A11" s="71">
        <v>10</v>
      </c>
      <c r="B11" s="84" t="s">
        <v>6</v>
      </c>
      <c r="C11" s="85">
        <v>44424</v>
      </c>
      <c r="D11" s="70">
        <v>84295700</v>
      </c>
      <c r="E11" s="86">
        <v>1</v>
      </c>
      <c r="F11" s="86" t="s">
        <v>81</v>
      </c>
      <c r="G11" s="87" t="s">
        <v>276</v>
      </c>
      <c r="H11" s="87" t="s">
        <v>109</v>
      </c>
      <c r="I11" s="88">
        <v>160028</v>
      </c>
      <c r="J11" s="87" t="s">
        <v>90</v>
      </c>
      <c r="K11" s="87" t="s">
        <v>76</v>
      </c>
      <c r="L11" s="93" t="s">
        <v>135</v>
      </c>
      <c r="M11" s="87" t="s">
        <v>79</v>
      </c>
    </row>
    <row r="12" spans="1:13" ht="30" customHeight="1" x14ac:dyDescent="0.25">
      <c r="A12" s="65">
        <v>11</v>
      </c>
      <c r="B12" s="84" t="s">
        <v>6</v>
      </c>
      <c r="C12" s="90">
        <v>44468</v>
      </c>
      <c r="D12" s="70">
        <v>84295700</v>
      </c>
      <c r="E12" s="86">
        <v>1</v>
      </c>
      <c r="F12" s="86" t="s">
        <v>81</v>
      </c>
      <c r="G12" s="87" t="s">
        <v>277</v>
      </c>
      <c r="H12" s="87" t="s">
        <v>109</v>
      </c>
      <c r="I12" s="88">
        <v>103530</v>
      </c>
      <c r="J12" s="87" t="s">
        <v>90</v>
      </c>
      <c r="K12" s="87" t="s">
        <v>76</v>
      </c>
      <c r="L12" s="93" t="s">
        <v>135</v>
      </c>
      <c r="M12" s="87" t="s">
        <v>79</v>
      </c>
    </row>
    <row r="13" spans="1:13" s="56" customFormat="1" ht="30" customHeight="1" x14ac:dyDescent="0.25">
      <c r="A13" s="65">
        <v>12</v>
      </c>
      <c r="B13" s="72" t="s">
        <v>48</v>
      </c>
      <c r="C13" s="73">
        <v>44397</v>
      </c>
      <c r="D13" s="70">
        <v>90193000</v>
      </c>
      <c r="E13" s="74">
        <v>7</v>
      </c>
      <c r="F13" s="74" t="s">
        <v>11</v>
      </c>
      <c r="G13" s="78" t="s">
        <v>227</v>
      </c>
      <c r="H13" s="78" t="s">
        <v>179</v>
      </c>
      <c r="I13" s="76">
        <v>104598</v>
      </c>
      <c r="J13" s="78" t="s">
        <v>90</v>
      </c>
      <c r="K13" s="78" t="s">
        <v>76</v>
      </c>
      <c r="L13" s="78" t="s">
        <v>113</v>
      </c>
      <c r="M13" s="78" t="s">
        <v>211</v>
      </c>
    </row>
    <row r="14" spans="1:13" s="56" customFormat="1" ht="30" customHeight="1" x14ac:dyDescent="0.25">
      <c r="A14" s="71">
        <v>13</v>
      </c>
      <c r="B14" s="72" t="s">
        <v>48</v>
      </c>
      <c r="C14" s="73">
        <v>44420</v>
      </c>
      <c r="D14" s="70">
        <v>90193000</v>
      </c>
      <c r="E14" s="74">
        <v>7</v>
      </c>
      <c r="F14" s="74" t="s">
        <v>11</v>
      </c>
      <c r="G14" s="78" t="s">
        <v>228</v>
      </c>
      <c r="H14" s="78" t="s">
        <v>179</v>
      </c>
      <c r="I14" s="76">
        <v>130748</v>
      </c>
      <c r="J14" s="78" t="s">
        <v>90</v>
      </c>
      <c r="K14" s="78" t="s">
        <v>76</v>
      </c>
      <c r="L14" s="78" t="s">
        <v>113</v>
      </c>
      <c r="M14" s="78" t="s">
        <v>211</v>
      </c>
    </row>
    <row r="15" spans="1:13" s="56" customFormat="1" ht="30" customHeight="1" x14ac:dyDescent="0.25">
      <c r="A15" s="65">
        <v>14</v>
      </c>
      <c r="B15" s="72" t="s">
        <v>97</v>
      </c>
      <c r="C15" s="73">
        <v>44386</v>
      </c>
      <c r="D15" s="70">
        <v>96852720</v>
      </c>
      <c r="E15" s="74">
        <v>7</v>
      </c>
      <c r="F15" s="74" t="s">
        <v>98</v>
      </c>
      <c r="G15" s="78" t="s">
        <v>229</v>
      </c>
      <c r="H15" s="78" t="s">
        <v>111</v>
      </c>
      <c r="I15" s="76">
        <v>48992</v>
      </c>
      <c r="J15" s="78" t="s">
        <v>90</v>
      </c>
      <c r="K15" s="78" t="s">
        <v>76</v>
      </c>
      <c r="L15" s="78" t="s">
        <v>209</v>
      </c>
      <c r="M15" s="78" t="s">
        <v>211</v>
      </c>
    </row>
    <row r="16" spans="1:13" s="56" customFormat="1" ht="30" customHeight="1" x14ac:dyDescent="0.25">
      <c r="A16" s="65">
        <v>15</v>
      </c>
      <c r="B16" s="72" t="s">
        <v>97</v>
      </c>
      <c r="C16" s="73">
        <v>44397</v>
      </c>
      <c r="D16" s="70">
        <v>96852720</v>
      </c>
      <c r="E16" s="74">
        <v>7</v>
      </c>
      <c r="F16" s="74" t="s">
        <v>98</v>
      </c>
      <c r="G16" s="78" t="s">
        <v>230</v>
      </c>
      <c r="H16" s="78" t="s">
        <v>111</v>
      </c>
      <c r="I16" s="76">
        <v>69996</v>
      </c>
      <c r="J16" s="78" t="s">
        <v>90</v>
      </c>
      <c r="K16" s="78" t="s">
        <v>76</v>
      </c>
      <c r="L16" s="78" t="s">
        <v>77</v>
      </c>
      <c r="M16" s="78" t="s">
        <v>79</v>
      </c>
    </row>
    <row r="17" spans="1:13" s="56" customFormat="1" ht="30" customHeight="1" x14ac:dyDescent="0.25">
      <c r="A17" s="71">
        <v>16</v>
      </c>
      <c r="B17" s="72" t="s">
        <v>97</v>
      </c>
      <c r="C17" s="73">
        <v>44418</v>
      </c>
      <c r="D17" s="70">
        <v>96852720</v>
      </c>
      <c r="E17" s="74">
        <v>7</v>
      </c>
      <c r="F17" s="74" t="s">
        <v>98</v>
      </c>
      <c r="G17" s="78" t="s">
        <v>231</v>
      </c>
      <c r="H17" s="78" t="s">
        <v>111</v>
      </c>
      <c r="I17" s="76">
        <v>69996</v>
      </c>
      <c r="J17" s="78" t="s">
        <v>90</v>
      </c>
      <c r="K17" s="78" t="s">
        <v>76</v>
      </c>
      <c r="L17" s="78" t="s">
        <v>77</v>
      </c>
      <c r="M17" s="78" t="s">
        <v>79</v>
      </c>
    </row>
    <row r="18" spans="1:13" s="56" customFormat="1" ht="30" customHeight="1" x14ac:dyDescent="0.25">
      <c r="A18" s="65">
        <v>17</v>
      </c>
      <c r="B18" s="72" t="s">
        <v>97</v>
      </c>
      <c r="C18" s="73">
        <v>44418</v>
      </c>
      <c r="D18" s="70">
        <v>96852720</v>
      </c>
      <c r="E18" s="74">
        <v>7</v>
      </c>
      <c r="F18" s="74" t="s">
        <v>98</v>
      </c>
      <c r="G18" s="78" t="s">
        <v>232</v>
      </c>
      <c r="H18" s="78" t="s">
        <v>111</v>
      </c>
      <c r="I18" s="76">
        <v>69996</v>
      </c>
      <c r="J18" s="78" t="s">
        <v>90</v>
      </c>
      <c r="K18" s="78" t="s">
        <v>76</v>
      </c>
      <c r="L18" s="78" t="s">
        <v>77</v>
      </c>
      <c r="M18" s="78" t="s">
        <v>79</v>
      </c>
    </row>
    <row r="19" spans="1:13" s="56" customFormat="1" ht="30" customHeight="1" x14ac:dyDescent="0.25">
      <c r="A19" s="65">
        <v>18</v>
      </c>
      <c r="B19" s="72" t="s">
        <v>97</v>
      </c>
      <c r="C19" s="73">
        <v>44469</v>
      </c>
      <c r="D19" s="70">
        <v>96852720</v>
      </c>
      <c r="E19" s="74">
        <v>7</v>
      </c>
      <c r="F19" s="74" t="s">
        <v>98</v>
      </c>
      <c r="G19" s="78" t="s">
        <v>233</v>
      </c>
      <c r="H19" s="78" t="s">
        <v>111</v>
      </c>
      <c r="I19" s="76">
        <v>69996</v>
      </c>
      <c r="J19" s="78" t="s">
        <v>90</v>
      </c>
      <c r="K19" s="78" t="s">
        <v>76</v>
      </c>
      <c r="L19" s="78" t="s">
        <v>77</v>
      </c>
      <c r="M19" s="78" t="s">
        <v>79</v>
      </c>
    </row>
    <row r="20" spans="1:13" s="56" customFormat="1" ht="30" customHeight="1" x14ac:dyDescent="0.25">
      <c r="A20" s="71">
        <v>19</v>
      </c>
      <c r="B20" s="72" t="s">
        <v>7</v>
      </c>
      <c r="C20" s="73">
        <v>44431</v>
      </c>
      <c r="D20" s="70">
        <v>90193000</v>
      </c>
      <c r="E20" s="74">
        <v>7</v>
      </c>
      <c r="F20" s="74" t="s">
        <v>11</v>
      </c>
      <c r="G20" s="78" t="s">
        <v>234</v>
      </c>
      <c r="H20" s="78" t="s">
        <v>8</v>
      </c>
      <c r="I20" s="76">
        <v>630303</v>
      </c>
      <c r="J20" s="78" t="s">
        <v>75</v>
      </c>
      <c r="K20" s="78" t="s">
        <v>76</v>
      </c>
      <c r="L20" s="78" t="s">
        <v>135</v>
      </c>
      <c r="M20" s="78" t="s">
        <v>136</v>
      </c>
    </row>
    <row r="21" spans="1:13" s="56" customFormat="1" ht="30" customHeight="1" x14ac:dyDescent="0.25">
      <c r="A21" s="65">
        <v>20</v>
      </c>
      <c r="B21" s="72" t="s">
        <v>83</v>
      </c>
      <c r="C21" s="73">
        <v>44462</v>
      </c>
      <c r="D21" s="70">
        <v>76564940</v>
      </c>
      <c r="E21" s="74">
        <v>4</v>
      </c>
      <c r="F21" s="74" t="s">
        <v>84</v>
      </c>
      <c r="G21" s="78" t="s">
        <v>235</v>
      </c>
      <c r="H21" s="78" t="s">
        <v>141</v>
      </c>
      <c r="I21" s="76">
        <v>142388</v>
      </c>
      <c r="J21" s="78" t="s">
        <v>75</v>
      </c>
      <c r="K21" s="78" t="s">
        <v>76</v>
      </c>
      <c r="L21" s="78" t="s">
        <v>78</v>
      </c>
      <c r="M21" s="78" t="s">
        <v>80</v>
      </c>
    </row>
    <row r="22" spans="1:13" s="56" customFormat="1" ht="30" customHeight="1" x14ac:dyDescent="0.25">
      <c r="A22" s="65">
        <v>21</v>
      </c>
      <c r="B22" s="72" t="s">
        <v>83</v>
      </c>
      <c r="C22" s="73">
        <v>44468</v>
      </c>
      <c r="D22" s="70">
        <v>76564940</v>
      </c>
      <c r="E22" s="74">
        <v>4</v>
      </c>
      <c r="F22" s="74" t="s">
        <v>84</v>
      </c>
      <c r="G22" s="78" t="s">
        <v>236</v>
      </c>
      <c r="H22" s="78" t="s">
        <v>141</v>
      </c>
      <c r="I22" s="76">
        <v>142388</v>
      </c>
      <c r="J22" s="78" t="s">
        <v>75</v>
      </c>
      <c r="K22" s="78" t="s">
        <v>76</v>
      </c>
      <c r="L22" s="78" t="s">
        <v>78</v>
      </c>
      <c r="M22" s="78" t="s">
        <v>80</v>
      </c>
    </row>
    <row r="23" spans="1:13" s="56" customFormat="1" ht="30" customHeight="1" x14ac:dyDescent="0.25">
      <c r="A23" s="71">
        <v>22</v>
      </c>
      <c r="B23" s="72" t="s">
        <v>237</v>
      </c>
      <c r="C23" s="73">
        <v>44414</v>
      </c>
      <c r="D23" s="70">
        <v>87778800</v>
      </c>
      <c r="E23" s="74">
        <v>8</v>
      </c>
      <c r="F23" s="74" t="s">
        <v>238</v>
      </c>
      <c r="G23" s="78" t="s">
        <v>239</v>
      </c>
      <c r="H23" s="78" t="s">
        <v>240</v>
      </c>
      <c r="I23" s="76">
        <v>208576</v>
      </c>
      <c r="J23" s="78" t="s">
        <v>241</v>
      </c>
      <c r="K23" s="78" t="s">
        <v>76</v>
      </c>
      <c r="L23" s="78" t="s">
        <v>113</v>
      </c>
      <c r="M23" s="78" t="s">
        <v>211</v>
      </c>
    </row>
    <row r="24" spans="1:13" s="56" customFormat="1" ht="30" customHeight="1" x14ac:dyDescent="0.25">
      <c r="A24" s="65">
        <v>23</v>
      </c>
      <c r="B24" s="72" t="s">
        <v>237</v>
      </c>
      <c r="C24" s="73">
        <v>44447</v>
      </c>
      <c r="D24" s="70">
        <v>87778800</v>
      </c>
      <c r="E24" s="74">
        <v>8</v>
      </c>
      <c r="F24" s="74" t="s">
        <v>238</v>
      </c>
      <c r="G24" s="78" t="s">
        <v>239</v>
      </c>
      <c r="H24" s="78" t="s">
        <v>240</v>
      </c>
      <c r="I24" s="76">
        <v>173965</v>
      </c>
      <c r="J24" s="78" t="s">
        <v>241</v>
      </c>
      <c r="K24" s="78" t="s">
        <v>76</v>
      </c>
      <c r="L24" s="78" t="s">
        <v>113</v>
      </c>
      <c r="M24" s="78" t="s">
        <v>211</v>
      </c>
    </row>
    <row r="25" spans="1:13" s="83" customFormat="1" ht="30" customHeight="1" x14ac:dyDescent="0.25">
      <c r="A25" s="65">
        <v>24</v>
      </c>
      <c r="B25" s="74" t="s">
        <v>53</v>
      </c>
      <c r="C25" s="73">
        <v>44437</v>
      </c>
      <c r="D25" s="70">
        <v>87778800</v>
      </c>
      <c r="E25" s="74">
        <v>8</v>
      </c>
      <c r="F25" s="74" t="s">
        <v>147</v>
      </c>
      <c r="G25" s="78" t="s">
        <v>242</v>
      </c>
      <c r="H25" s="78" t="s">
        <v>243</v>
      </c>
      <c r="I25" s="76">
        <v>560326</v>
      </c>
      <c r="J25" s="78" t="s">
        <v>90</v>
      </c>
      <c r="K25" s="78" t="s">
        <v>76</v>
      </c>
      <c r="L25" s="78" t="s">
        <v>78</v>
      </c>
      <c r="M25" s="78" t="s">
        <v>79</v>
      </c>
    </row>
    <row r="26" spans="1:13" s="56" customFormat="1" ht="30" customHeight="1" x14ac:dyDescent="0.25">
      <c r="A26" s="71">
        <v>25</v>
      </c>
      <c r="B26" s="72" t="s">
        <v>53</v>
      </c>
      <c r="C26" s="73">
        <v>44465</v>
      </c>
      <c r="D26" s="70">
        <v>87778800</v>
      </c>
      <c r="E26" s="74">
        <v>8</v>
      </c>
      <c r="F26" s="74" t="s">
        <v>147</v>
      </c>
      <c r="G26" s="78" t="s">
        <v>244</v>
      </c>
      <c r="H26" s="78" t="s">
        <v>148</v>
      </c>
      <c r="I26" s="76">
        <v>81501</v>
      </c>
      <c r="J26" s="78" t="s">
        <v>90</v>
      </c>
      <c r="K26" s="78" t="s">
        <v>76</v>
      </c>
      <c r="L26" s="78" t="s">
        <v>245</v>
      </c>
      <c r="M26" s="78" t="s">
        <v>79</v>
      </c>
    </row>
    <row r="27" spans="1:13" s="56" customFormat="1" ht="30" customHeight="1" x14ac:dyDescent="0.25">
      <c r="A27" s="65">
        <v>26</v>
      </c>
      <c r="B27" s="72" t="s">
        <v>246</v>
      </c>
      <c r="C27" s="73">
        <v>44459</v>
      </c>
      <c r="D27" s="70">
        <v>96695300</v>
      </c>
      <c r="E27" s="74">
        <v>4</v>
      </c>
      <c r="F27" s="74" t="s">
        <v>150</v>
      </c>
      <c r="G27" s="78" t="s">
        <v>247</v>
      </c>
      <c r="H27" s="78" t="s">
        <v>151</v>
      </c>
      <c r="I27" s="76">
        <v>28560</v>
      </c>
      <c r="J27" s="78" t="s">
        <v>248</v>
      </c>
      <c r="K27" s="78" t="s">
        <v>76</v>
      </c>
      <c r="L27" s="78" t="s">
        <v>107</v>
      </c>
      <c r="M27" s="78" t="s">
        <v>108</v>
      </c>
    </row>
    <row r="28" spans="1:13" s="56" customFormat="1" ht="30" customHeight="1" x14ac:dyDescent="0.25">
      <c r="A28" s="65">
        <v>27</v>
      </c>
      <c r="B28" s="72" t="s">
        <v>152</v>
      </c>
      <c r="C28" s="73">
        <v>44460</v>
      </c>
      <c r="D28" s="70">
        <v>85732200</v>
      </c>
      <c r="E28" s="74">
        <v>2</v>
      </c>
      <c r="F28" s="74" t="s">
        <v>156</v>
      </c>
      <c r="G28" s="78" t="s">
        <v>271</v>
      </c>
      <c r="H28" s="78" t="s">
        <v>157</v>
      </c>
      <c r="I28" s="76">
        <v>61880</v>
      </c>
      <c r="J28" s="78" t="s">
        <v>90</v>
      </c>
      <c r="K28" s="78" t="s">
        <v>76</v>
      </c>
      <c r="L28" s="78" t="s">
        <v>272</v>
      </c>
      <c r="M28" s="78" t="s">
        <v>79</v>
      </c>
    </row>
    <row r="29" spans="1:13" s="56" customFormat="1" ht="30" customHeight="1" x14ac:dyDescent="0.25">
      <c r="A29" s="71">
        <v>28</v>
      </c>
      <c r="B29" s="72" t="s">
        <v>118</v>
      </c>
      <c r="C29" s="73">
        <v>44397</v>
      </c>
      <c r="D29" s="70">
        <v>90193000</v>
      </c>
      <c r="E29" s="74">
        <v>7</v>
      </c>
      <c r="F29" s="74" t="s">
        <v>11</v>
      </c>
      <c r="G29" s="78" t="s">
        <v>249</v>
      </c>
      <c r="H29" s="78" t="s">
        <v>8</v>
      </c>
      <c r="I29" s="76">
        <v>104598</v>
      </c>
      <c r="J29" s="78" t="s">
        <v>163</v>
      </c>
      <c r="K29" s="78" t="s">
        <v>250</v>
      </c>
      <c r="L29" s="78" t="s">
        <v>104</v>
      </c>
      <c r="M29" s="78" t="s">
        <v>164</v>
      </c>
    </row>
    <row r="30" spans="1:13" s="56" customFormat="1" ht="30" customHeight="1" x14ac:dyDescent="0.25">
      <c r="A30" s="65">
        <v>29</v>
      </c>
      <c r="B30" s="72" t="s">
        <v>118</v>
      </c>
      <c r="C30" s="73">
        <v>44420</v>
      </c>
      <c r="D30" s="70">
        <v>90193000</v>
      </c>
      <c r="E30" s="74">
        <v>7</v>
      </c>
      <c r="F30" s="74" t="s">
        <v>11</v>
      </c>
      <c r="G30" s="78" t="s">
        <v>251</v>
      </c>
      <c r="H30" s="78" t="s">
        <v>8</v>
      </c>
      <c r="I30" s="76">
        <v>342206</v>
      </c>
      <c r="J30" s="78" t="s">
        <v>163</v>
      </c>
      <c r="K30" s="78" t="s">
        <v>250</v>
      </c>
      <c r="L30" s="78" t="s">
        <v>104</v>
      </c>
      <c r="M30" s="78" t="s">
        <v>164</v>
      </c>
    </row>
    <row r="31" spans="1:13" s="56" customFormat="1" ht="30" customHeight="1" x14ac:dyDescent="0.25">
      <c r="A31" s="65">
        <v>30</v>
      </c>
      <c r="B31" s="72" t="s">
        <v>118</v>
      </c>
      <c r="C31" s="73">
        <v>44420</v>
      </c>
      <c r="D31" s="70">
        <v>90193000</v>
      </c>
      <c r="E31" s="74">
        <v>7</v>
      </c>
      <c r="F31" s="74" t="s">
        <v>11</v>
      </c>
      <c r="G31" s="78" t="s">
        <v>252</v>
      </c>
      <c r="H31" s="78" t="s">
        <v>8</v>
      </c>
      <c r="I31" s="76">
        <v>342206</v>
      </c>
      <c r="J31" s="78" t="s">
        <v>163</v>
      </c>
      <c r="K31" s="78" t="s">
        <v>250</v>
      </c>
      <c r="L31" s="78" t="s">
        <v>104</v>
      </c>
      <c r="M31" s="78" t="s">
        <v>164</v>
      </c>
    </row>
    <row r="32" spans="1:13" s="56" customFormat="1" ht="30" customHeight="1" x14ac:dyDescent="0.25">
      <c r="A32" s="71">
        <v>31</v>
      </c>
      <c r="B32" s="72" t="s">
        <v>118</v>
      </c>
      <c r="C32" s="73">
        <v>44438</v>
      </c>
      <c r="D32" s="70">
        <v>90193000</v>
      </c>
      <c r="E32" s="74">
        <v>7</v>
      </c>
      <c r="F32" s="74" t="s">
        <v>11</v>
      </c>
      <c r="G32" s="78" t="s">
        <v>253</v>
      </c>
      <c r="H32" s="78" t="s">
        <v>8</v>
      </c>
      <c r="I32" s="76">
        <v>522991</v>
      </c>
      <c r="J32" s="78" t="s">
        <v>163</v>
      </c>
      <c r="K32" s="78" t="s">
        <v>250</v>
      </c>
      <c r="L32" s="78" t="s">
        <v>104</v>
      </c>
      <c r="M32" s="78" t="s">
        <v>164</v>
      </c>
    </row>
    <row r="33" spans="1:13" s="56" customFormat="1" ht="30" customHeight="1" x14ac:dyDescent="0.25">
      <c r="A33" s="65">
        <v>32</v>
      </c>
      <c r="B33" s="72" t="s">
        <v>254</v>
      </c>
      <c r="C33" s="73">
        <v>44388</v>
      </c>
      <c r="D33" s="70">
        <v>90193000</v>
      </c>
      <c r="E33" s="74">
        <v>7</v>
      </c>
      <c r="F33" s="74" t="s">
        <v>11</v>
      </c>
      <c r="G33" s="78" t="s">
        <v>255</v>
      </c>
      <c r="H33" s="78" t="s">
        <v>8</v>
      </c>
      <c r="I33" s="76">
        <v>104598</v>
      </c>
      <c r="J33" s="78" t="s">
        <v>90</v>
      </c>
      <c r="K33" s="78" t="s">
        <v>76</v>
      </c>
      <c r="L33" s="78" t="s">
        <v>78</v>
      </c>
      <c r="M33" s="78" t="s">
        <v>80</v>
      </c>
    </row>
    <row r="34" spans="1:13" s="56" customFormat="1" ht="30" customHeight="1" x14ac:dyDescent="0.25">
      <c r="A34" s="65">
        <v>33</v>
      </c>
      <c r="B34" s="72" t="s">
        <v>254</v>
      </c>
      <c r="C34" s="73">
        <v>44451</v>
      </c>
      <c r="D34" s="70">
        <v>90193000</v>
      </c>
      <c r="E34" s="74">
        <v>7</v>
      </c>
      <c r="F34" s="74" t="s">
        <v>11</v>
      </c>
      <c r="G34" s="78" t="s">
        <v>256</v>
      </c>
      <c r="H34" s="78" t="s">
        <v>8</v>
      </c>
      <c r="I34" s="76">
        <v>166685</v>
      </c>
      <c r="J34" s="78" t="s">
        <v>90</v>
      </c>
      <c r="K34" s="78" t="s">
        <v>76</v>
      </c>
      <c r="L34" s="78" t="s">
        <v>78</v>
      </c>
      <c r="M34" s="78" t="s">
        <v>80</v>
      </c>
    </row>
    <row r="35" spans="1:13" ht="30" customHeight="1" x14ac:dyDescent="0.25">
      <c r="A35" s="71">
        <v>34</v>
      </c>
      <c r="B35" s="84" t="s">
        <v>182</v>
      </c>
      <c r="C35" s="85">
        <v>44417</v>
      </c>
      <c r="D35" s="70">
        <v>90193000</v>
      </c>
      <c r="E35" s="86">
        <v>7</v>
      </c>
      <c r="F35" s="86" t="s">
        <v>11</v>
      </c>
      <c r="G35" s="87" t="s">
        <v>257</v>
      </c>
      <c r="H35" s="87" t="s">
        <v>8</v>
      </c>
      <c r="I35" s="88">
        <v>522991</v>
      </c>
      <c r="J35" s="87" t="s">
        <v>90</v>
      </c>
      <c r="K35" s="87" t="s">
        <v>76</v>
      </c>
      <c r="L35" s="87" t="s">
        <v>258</v>
      </c>
      <c r="M35" s="87" t="s">
        <v>259</v>
      </c>
    </row>
    <row r="36" spans="1:13" ht="30" customHeight="1" x14ac:dyDescent="0.25">
      <c r="A36" s="65">
        <v>35</v>
      </c>
      <c r="B36" s="89" t="s">
        <v>182</v>
      </c>
      <c r="C36" s="90">
        <v>44417</v>
      </c>
      <c r="D36" s="68">
        <v>90193000</v>
      </c>
      <c r="E36" s="87">
        <v>7</v>
      </c>
      <c r="F36" s="87" t="s">
        <v>11</v>
      </c>
      <c r="G36" s="87" t="s">
        <v>260</v>
      </c>
      <c r="H36" s="87" t="s">
        <v>8</v>
      </c>
      <c r="I36" s="91">
        <v>297154</v>
      </c>
      <c r="J36" s="87" t="s">
        <v>90</v>
      </c>
      <c r="K36" s="87" t="s">
        <v>76</v>
      </c>
      <c r="L36" s="87" t="s">
        <v>258</v>
      </c>
      <c r="M36" s="87" t="s">
        <v>259</v>
      </c>
    </row>
    <row r="37" spans="1:13" ht="30" customHeight="1" x14ac:dyDescent="0.25">
      <c r="A37" s="65">
        <v>36</v>
      </c>
      <c r="B37" s="89" t="s">
        <v>182</v>
      </c>
      <c r="C37" s="90">
        <v>44420</v>
      </c>
      <c r="D37" s="68">
        <v>90193000</v>
      </c>
      <c r="E37" s="87">
        <v>7</v>
      </c>
      <c r="F37" s="87" t="s">
        <v>11</v>
      </c>
      <c r="G37" s="87" t="s">
        <v>261</v>
      </c>
      <c r="H37" s="87" t="s">
        <v>8</v>
      </c>
      <c r="I37" s="91">
        <v>522991</v>
      </c>
      <c r="J37" s="87" t="s">
        <v>90</v>
      </c>
      <c r="K37" s="87" t="s">
        <v>76</v>
      </c>
      <c r="L37" s="87" t="s">
        <v>258</v>
      </c>
      <c r="M37" s="87" t="s">
        <v>259</v>
      </c>
    </row>
    <row r="38" spans="1:13" ht="30" customHeight="1" x14ac:dyDescent="0.25">
      <c r="A38" s="71">
        <v>37</v>
      </c>
      <c r="B38" s="89" t="s">
        <v>182</v>
      </c>
      <c r="C38" s="85">
        <v>44461</v>
      </c>
      <c r="D38" s="70">
        <v>90193000</v>
      </c>
      <c r="E38" s="86">
        <v>7</v>
      </c>
      <c r="F38" s="86" t="s">
        <v>11</v>
      </c>
      <c r="G38" s="87" t="s">
        <v>262</v>
      </c>
      <c r="H38" s="87" t="s">
        <v>8</v>
      </c>
      <c r="I38" s="88">
        <v>522991</v>
      </c>
      <c r="J38" s="87" t="s">
        <v>90</v>
      </c>
      <c r="K38" s="87" t="s">
        <v>76</v>
      </c>
      <c r="L38" s="87" t="s">
        <v>258</v>
      </c>
      <c r="M38" s="87" t="s">
        <v>259</v>
      </c>
    </row>
    <row r="39" spans="1:13" ht="30" customHeight="1" x14ac:dyDescent="0.25">
      <c r="A39" s="65">
        <v>38</v>
      </c>
      <c r="B39" s="89" t="s">
        <v>182</v>
      </c>
      <c r="C39" s="90">
        <v>44469</v>
      </c>
      <c r="D39" s="81">
        <v>90193000</v>
      </c>
      <c r="E39" s="87">
        <v>7</v>
      </c>
      <c r="F39" s="87" t="s">
        <v>11</v>
      </c>
      <c r="G39" s="87" t="s">
        <v>263</v>
      </c>
      <c r="H39" s="87" t="s">
        <v>8</v>
      </c>
      <c r="I39" s="88">
        <v>522992</v>
      </c>
      <c r="J39" s="87" t="s">
        <v>90</v>
      </c>
      <c r="K39" s="87" t="s">
        <v>76</v>
      </c>
      <c r="L39" s="87" t="s">
        <v>258</v>
      </c>
      <c r="M39" s="87" t="s">
        <v>259</v>
      </c>
    </row>
    <row r="40" spans="1:13" ht="30" customHeight="1" x14ac:dyDescent="0.25">
      <c r="A40" s="65">
        <v>39</v>
      </c>
      <c r="B40" s="84" t="s">
        <v>85</v>
      </c>
      <c r="C40" s="92">
        <v>44385</v>
      </c>
      <c r="D40" s="70">
        <v>90193000</v>
      </c>
      <c r="E40" s="86">
        <v>7</v>
      </c>
      <c r="F40" s="86" t="s">
        <v>11</v>
      </c>
      <c r="G40" s="87" t="s">
        <v>264</v>
      </c>
      <c r="H40" s="87" t="s">
        <v>8</v>
      </c>
      <c r="I40" s="88">
        <v>522991</v>
      </c>
      <c r="J40" s="87" t="s">
        <v>75</v>
      </c>
      <c r="K40" s="87" t="s">
        <v>76</v>
      </c>
      <c r="L40" s="87" t="s">
        <v>104</v>
      </c>
      <c r="M40" s="87" t="s">
        <v>80</v>
      </c>
    </row>
    <row r="41" spans="1:13" ht="30" customHeight="1" x14ac:dyDescent="0.25">
      <c r="A41" s="71">
        <v>40</v>
      </c>
      <c r="B41" s="84" t="s">
        <v>85</v>
      </c>
      <c r="C41" s="92">
        <v>44396</v>
      </c>
      <c r="D41" s="70">
        <v>90193000</v>
      </c>
      <c r="E41" s="86">
        <v>7</v>
      </c>
      <c r="F41" s="86" t="s">
        <v>11</v>
      </c>
      <c r="G41" s="87" t="s">
        <v>265</v>
      </c>
      <c r="H41" s="87" t="s">
        <v>8</v>
      </c>
      <c r="I41" s="88">
        <v>104598</v>
      </c>
      <c r="J41" s="87" t="s">
        <v>75</v>
      </c>
      <c r="K41" s="87" t="s">
        <v>76</v>
      </c>
      <c r="L41" s="87" t="s">
        <v>104</v>
      </c>
      <c r="M41" s="87" t="s">
        <v>80</v>
      </c>
    </row>
    <row r="42" spans="1:13" ht="30" customHeight="1" x14ac:dyDescent="0.25">
      <c r="A42" s="65">
        <v>41</v>
      </c>
      <c r="B42" s="84" t="s">
        <v>85</v>
      </c>
      <c r="C42" s="92">
        <v>44396</v>
      </c>
      <c r="D42" s="70">
        <v>90193000</v>
      </c>
      <c r="E42" s="86">
        <v>7</v>
      </c>
      <c r="F42" s="86" t="s">
        <v>11</v>
      </c>
      <c r="G42" s="87" t="s">
        <v>266</v>
      </c>
      <c r="H42" s="87" t="s">
        <v>8</v>
      </c>
      <c r="I42" s="88">
        <v>522991</v>
      </c>
      <c r="J42" s="87" t="s">
        <v>75</v>
      </c>
      <c r="K42" s="87" t="s">
        <v>76</v>
      </c>
      <c r="L42" s="87" t="s">
        <v>115</v>
      </c>
      <c r="M42" s="87" t="s">
        <v>116</v>
      </c>
    </row>
    <row r="43" spans="1:13" ht="30" customHeight="1" x14ac:dyDescent="0.25">
      <c r="A43" s="65">
        <v>42</v>
      </c>
      <c r="B43" s="84" t="s">
        <v>85</v>
      </c>
      <c r="C43" s="92">
        <v>44396</v>
      </c>
      <c r="D43" s="70">
        <v>90193000</v>
      </c>
      <c r="E43" s="86">
        <v>7</v>
      </c>
      <c r="F43" s="86" t="s">
        <v>11</v>
      </c>
      <c r="G43" s="87" t="s">
        <v>267</v>
      </c>
      <c r="H43" s="87" t="s">
        <v>8</v>
      </c>
      <c r="I43" s="88">
        <v>522991</v>
      </c>
      <c r="J43" s="87" t="s">
        <v>75</v>
      </c>
      <c r="K43" s="87" t="s">
        <v>76</v>
      </c>
      <c r="L43" s="87" t="s">
        <v>115</v>
      </c>
      <c r="M43" s="87" t="s">
        <v>116</v>
      </c>
    </row>
    <row r="44" spans="1:13" ht="30" customHeight="1" x14ac:dyDescent="0.25">
      <c r="A44" s="71">
        <v>43</v>
      </c>
      <c r="B44" s="84" t="s">
        <v>85</v>
      </c>
      <c r="C44" s="92">
        <v>44407</v>
      </c>
      <c r="D44" s="70">
        <v>90193000</v>
      </c>
      <c r="E44" s="86">
        <v>7</v>
      </c>
      <c r="F44" s="86" t="s">
        <v>11</v>
      </c>
      <c r="G44" s="87" t="s">
        <v>268</v>
      </c>
      <c r="H44" s="87" t="s">
        <v>8</v>
      </c>
      <c r="I44" s="88">
        <v>342206</v>
      </c>
      <c r="J44" s="87" t="s">
        <v>75</v>
      </c>
      <c r="K44" s="87" t="s">
        <v>76</v>
      </c>
      <c r="L44" s="87" t="s">
        <v>104</v>
      </c>
      <c r="M44" s="87" t="s">
        <v>80</v>
      </c>
    </row>
    <row r="45" spans="1:13" ht="30" customHeight="1" x14ac:dyDescent="0.25">
      <c r="A45" s="65">
        <v>44</v>
      </c>
      <c r="B45" s="84" t="s">
        <v>85</v>
      </c>
      <c r="C45" s="92">
        <v>44421</v>
      </c>
      <c r="D45" s="70">
        <v>90193000</v>
      </c>
      <c r="E45" s="86">
        <v>7</v>
      </c>
      <c r="F45" s="86" t="s">
        <v>11</v>
      </c>
      <c r="G45" s="87" t="s">
        <v>269</v>
      </c>
      <c r="H45" s="87" t="s">
        <v>8</v>
      </c>
      <c r="I45" s="88">
        <v>342206</v>
      </c>
      <c r="J45" s="87" t="s">
        <v>75</v>
      </c>
      <c r="K45" s="87" t="s">
        <v>76</v>
      </c>
      <c r="L45" s="87" t="s">
        <v>104</v>
      </c>
      <c r="M45" s="87" t="s">
        <v>80</v>
      </c>
    </row>
    <row r="46" spans="1:13" ht="30" customHeight="1" x14ac:dyDescent="0.25">
      <c r="A46" s="65">
        <v>45</v>
      </c>
      <c r="B46" s="84" t="s">
        <v>85</v>
      </c>
      <c r="C46" s="85">
        <v>44469</v>
      </c>
      <c r="D46" s="70">
        <v>90193000</v>
      </c>
      <c r="E46" s="86">
        <v>7</v>
      </c>
      <c r="F46" s="86" t="s">
        <v>11</v>
      </c>
      <c r="G46" s="87" t="s">
        <v>270</v>
      </c>
      <c r="H46" s="87" t="s">
        <v>8</v>
      </c>
      <c r="I46" s="88">
        <v>333368</v>
      </c>
      <c r="J46" s="87" t="s">
        <v>75</v>
      </c>
      <c r="K46" s="87" t="s">
        <v>76</v>
      </c>
      <c r="L46" s="87" t="s">
        <v>104</v>
      </c>
      <c r="M46" s="87" t="s">
        <v>80</v>
      </c>
    </row>
    <row r="47" spans="1:13" s="56" customFormat="1" ht="30" customHeight="1" x14ac:dyDescent="0.25">
      <c r="A47" s="71">
        <v>46</v>
      </c>
      <c r="B47" s="72" t="s">
        <v>86</v>
      </c>
      <c r="C47" s="73">
        <v>44378</v>
      </c>
      <c r="D47" s="70">
        <v>76201828</v>
      </c>
      <c r="E47" s="74">
        <v>4</v>
      </c>
      <c r="F47" s="74" t="s">
        <v>87</v>
      </c>
      <c r="G47" s="78" t="s">
        <v>92</v>
      </c>
      <c r="H47" s="78" t="s">
        <v>93</v>
      </c>
      <c r="I47" s="76">
        <v>4034100</v>
      </c>
      <c r="J47" s="78" t="s">
        <v>89</v>
      </c>
      <c r="K47" s="78" t="s">
        <v>88</v>
      </c>
      <c r="L47" s="78" t="s">
        <v>91</v>
      </c>
      <c r="M47" s="78" t="s">
        <v>79</v>
      </c>
    </row>
    <row r="48" spans="1:13" s="56" customFormat="1" ht="30" customHeight="1" x14ac:dyDescent="0.25">
      <c r="A48" s="65">
        <v>47</v>
      </c>
      <c r="B48" s="72" t="s">
        <v>86</v>
      </c>
      <c r="C48" s="73">
        <v>44420</v>
      </c>
      <c r="D48" s="70">
        <v>76201828</v>
      </c>
      <c r="E48" s="74">
        <v>4</v>
      </c>
      <c r="F48" s="74" t="s">
        <v>87</v>
      </c>
      <c r="G48" s="78" t="s">
        <v>92</v>
      </c>
      <c r="H48" s="78" t="s">
        <v>93</v>
      </c>
      <c r="I48" s="76">
        <v>4034100</v>
      </c>
      <c r="J48" s="78" t="s">
        <v>89</v>
      </c>
      <c r="K48" s="78" t="s">
        <v>88</v>
      </c>
      <c r="L48" s="78" t="s">
        <v>91</v>
      </c>
      <c r="M48" s="78" t="s">
        <v>79</v>
      </c>
    </row>
    <row r="49" spans="1:13" s="56" customFormat="1" ht="30" customHeight="1" x14ac:dyDescent="0.25">
      <c r="A49" s="65">
        <v>48</v>
      </c>
      <c r="B49" s="72" t="s">
        <v>86</v>
      </c>
      <c r="C49" s="73">
        <v>44452</v>
      </c>
      <c r="D49" s="70">
        <v>76201828</v>
      </c>
      <c r="E49" s="74">
        <v>4</v>
      </c>
      <c r="F49" s="74" t="s">
        <v>87</v>
      </c>
      <c r="G49" s="78" t="s">
        <v>92</v>
      </c>
      <c r="H49" s="78" t="s">
        <v>93</v>
      </c>
      <c r="I49" s="76">
        <v>4034100</v>
      </c>
      <c r="J49" s="78" t="s">
        <v>89</v>
      </c>
      <c r="K49" s="78" t="s">
        <v>88</v>
      </c>
      <c r="L49" s="78" t="s">
        <v>91</v>
      </c>
      <c r="M49" s="78" t="s">
        <v>79</v>
      </c>
    </row>
    <row r="50" spans="1:13" s="56" customFormat="1" ht="30" customHeight="1" x14ac:dyDescent="0.25">
      <c r="A50" s="71">
        <v>49</v>
      </c>
      <c r="B50" s="72" t="s">
        <v>86</v>
      </c>
      <c r="C50" s="73">
        <v>44469</v>
      </c>
      <c r="D50" s="70">
        <v>76201828</v>
      </c>
      <c r="E50" s="74">
        <v>4</v>
      </c>
      <c r="F50" s="74" t="s">
        <v>87</v>
      </c>
      <c r="G50" s="78" t="s">
        <v>92</v>
      </c>
      <c r="H50" s="78" t="s">
        <v>93</v>
      </c>
      <c r="I50" s="76">
        <v>4034100</v>
      </c>
      <c r="J50" s="78" t="s">
        <v>89</v>
      </c>
      <c r="K50" s="78" t="s">
        <v>88</v>
      </c>
      <c r="L50" s="78" t="s">
        <v>91</v>
      </c>
      <c r="M50" s="78" t="s">
        <v>79</v>
      </c>
    </row>
    <row r="51" spans="1:13" s="56" customFormat="1" ht="30" customHeight="1" x14ac:dyDescent="0.25">
      <c r="A51" s="65">
        <v>50</v>
      </c>
      <c r="B51" s="72" t="s">
        <v>86</v>
      </c>
      <c r="C51" s="73">
        <v>44386</v>
      </c>
      <c r="D51" s="70">
        <v>96702280</v>
      </c>
      <c r="E51" s="74">
        <v>2</v>
      </c>
      <c r="F51" s="74" t="s">
        <v>274</v>
      </c>
      <c r="G51" s="78" t="s">
        <v>279</v>
      </c>
      <c r="H51" s="78" t="s">
        <v>275</v>
      </c>
      <c r="I51" s="76">
        <v>509420</v>
      </c>
      <c r="J51" s="78" t="s">
        <v>167</v>
      </c>
      <c r="K51" s="78" t="s">
        <v>275</v>
      </c>
      <c r="L51" s="78" t="s">
        <v>135</v>
      </c>
      <c r="M51" s="78" t="s">
        <v>79</v>
      </c>
    </row>
    <row r="52" spans="1:13" s="56" customFormat="1" ht="30" customHeight="1" x14ac:dyDescent="0.25">
      <c r="A52" s="65">
        <v>51</v>
      </c>
      <c r="B52" s="72" t="s">
        <v>86</v>
      </c>
      <c r="C52" s="73">
        <v>44386</v>
      </c>
      <c r="D52" s="70">
        <v>96702280</v>
      </c>
      <c r="E52" s="74">
        <v>2</v>
      </c>
      <c r="F52" s="74" t="s">
        <v>274</v>
      </c>
      <c r="G52" s="78" t="s">
        <v>280</v>
      </c>
      <c r="H52" s="78" t="s">
        <v>275</v>
      </c>
      <c r="I52" s="76">
        <v>5124937</v>
      </c>
      <c r="J52" s="78" t="s">
        <v>167</v>
      </c>
      <c r="K52" s="78" t="s">
        <v>275</v>
      </c>
      <c r="L52" s="78" t="s">
        <v>104</v>
      </c>
      <c r="M52" s="63" t="s">
        <v>80</v>
      </c>
    </row>
    <row r="53" spans="1:13" s="56" customFormat="1" ht="30" customHeight="1" x14ac:dyDescent="0.25">
      <c r="A53" s="71">
        <v>52</v>
      </c>
      <c r="B53" s="72" t="s">
        <v>86</v>
      </c>
      <c r="C53" s="73">
        <v>44396</v>
      </c>
      <c r="D53" s="70">
        <v>90193000</v>
      </c>
      <c r="E53" s="74">
        <v>7</v>
      </c>
      <c r="F53" s="74" t="s">
        <v>11</v>
      </c>
      <c r="G53" s="78" t="s">
        <v>281</v>
      </c>
      <c r="H53" s="78" t="s">
        <v>275</v>
      </c>
      <c r="I53" s="76">
        <v>104598</v>
      </c>
      <c r="J53" s="78" t="s">
        <v>167</v>
      </c>
      <c r="K53" s="78" t="s">
        <v>275</v>
      </c>
      <c r="L53" s="78" t="s">
        <v>104</v>
      </c>
      <c r="M53" s="63" t="s">
        <v>80</v>
      </c>
    </row>
    <row r="54" spans="1:13" s="56" customFormat="1" ht="30" customHeight="1" x14ac:dyDescent="0.25">
      <c r="A54" s="65">
        <v>53</v>
      </c>
      <c r="B54" s="72" t="s">
        <v>86</v>
      </c>
      <c r="C54" s="73">
        <v>44418</v>
      </c>
      <c r="D54" s="70">
        <v>60501000</v>
      </c>
      <c r="E54" s="74">
        <v>8</v>
      </c>
      <c r="F54" s="74" t="s">
        <v>165</v>
      </c>
      <c r="G54" s="78" t="s">
        <v>282</v>
      </c>
      <c r="H54" s="78" t="s">
        <v>166</v>
      </c>
      <c r="I54" s="76">
        <v>119138</v>
      </c>
      <c r="J54" s="78" t="s">
        <v>167</v>
      </c>
      <c r="K54" s="78" t="s">
        <v>275</v>
      </c>
      <c r="L54" s="78" t="s">
        <v>210</v>
      </c>
      <c r="M54" s="78" t="s">
        <v>164</v>
      </c>
    </row>
    <row r="55" spans="1:13" s="56" customFormat="1" ht="30" customHeight="1" x14ac:dyDescent="0.25">
      <c r="A55" s="65">
        <v>54</v>
      </c>
      <c r="B55" s="72" t="s">
        <v>86</v>
      </c>
      <c r="C55" s="73">
        <v>44418</v>
      </c>
      <c r="D55" s="70">
        <v>60501000</v>
      </c>
      <c r="E55" s="74">
        <v>8</v>
      </c>
      <c r="F55" s="74" t="s">
        <v>165</v>
      </c>
      <c r="G55" s="78" t="s">
        <v>283</v>
      </c>
      <c r="H55" s="78" t="s">
        <v>166</v>
      </c>
      <c r="I55" s="76">
        <v>32953</v>
      </c>
      <c r="J55" s="78" t="s">
        <v>167</v>
      </c>
      <c r="K55" s="78" t="s">
        <v>275</v>
      </c>
      <c r="L55" s="78" t="s">
        <v>210</v>
      </c>
      <c r="M55" s="78" t="s">
        <v>164</v>
      </c>
    </row>
    <row r="56" spans="1:13" s="56" customFormat="1" ht="30" customHeight="1" x14ac:dyDescent="0.25">
      <c r="A56" s="71">
        <v>55</v>
      </c>
      <c r="B56" s="72" t="s">
        <v>86</v>
      </c>
      <c r="C56" s="73">
        <v>44428</v>
      </c>
      <c r="D56" s="70">
        <v>96702280</v>
      </c>
      <c r="E56" s="74">
        <v>8</v>
      </c>
      <c r="F56" s="74" t="s">
        <v>165</v>
      </c>
      <c r="G56" s="78" t="s">
        <v>273</v>
      </c>
      <c r="H56" s="78" t="s">
        <v>275</v>
      </c>
      <c r="I56" s="76">
        <v>522991</v>
      </c>
      <c r="J56" s="78" t="s">
        <v>167</v>
      </c>
      <c r="K56" s="78" t="s">
        <v>275</v>
      </c>
      <c r="L56" s="78" t="s">
        <v>135</v>
      </c>
      <c r="M56" s="78" t="s">
        <v>79</v>
      </c>
    </row>
    <row r="57" spans="1:13" s="56" customFormat="1" ht="30" customHeight="1" x14ac:dyDescent="0.25">
      <c r="A57" s="65">
        <v>56</v>
      </c>
      <c r="B57" s="72" t="s">
        <v>86</v>
      </c>
      <c r="C57" s="73">
        <v>44428</v>
      </c>
      <c r="D57" s="70">
        <v>96702280</v>
      </c>
      <c r="E57" s="74">
        <v>8</v>
      </c>
      <c r="F57" s="74" t="s">
        <v>165</v>
      </c>
      <c r="G57" s="78" t="s">
        <v>284</v>
      </c>
      <c r="H57" s="78" t="s">
        <v>275</v>
      </c>
      <c r="I57" s="76">
        <v>342206</v>
      </c>
      <c r="J57" s="78" t="s">
        <v>167</v>
      </c>
      <c r="K57" s="78" t="s">
        <v>275</v>
      </c>
      <c r="L57" s="78" t="s">
        <v>135</v>
      </c>
      <c r="M57" s="78" t="s">
        <v>79</v>
      </c>
    </row>
    <row r="58" spans="1:13" s="56" customFormat="1" ht="30" customHeight="1" x14ac:dyDescent="0.25">
      <c r="A58" s="65">
        <v>57</v>
      </c>
      <c r="B58" s="72" t="s">
        <v>86</v>
      </c>
      <c r="C58" s="73">
        <v>44428</v>
      </c>
      <c r="D58" s="70">
        <v>96702280</v>
      </c>
      <c r="E58" s="74">
        <v>8</v>
      </c>
      <c r="F58" s="74" t="s">
        <v>165</v>
      </c>
      <c r="G58" s="78" t="s">
        <v>285</v>
      </c>
      <c r="H58" s="78" t="s">
        <v>275</v>
      </c>
      <c r="I58" s="76">
        <v>1770672</v>
      </c>
      <c r="J58" s="78" t="s">
        <v>167</v>
      </c>
      <c r="K58" s="78" t="s">
        <v>275</v>
      </c>
      <c r="L58" s="78" t="s">
        <v>135</v>
      </c>
      <c r="M58" s="78" t="s">
        <v>79</v>
      </c>
    </row>
    <row r="59" spans="1:13" s="56" customFormat="1" ht="30" customHeight="1" x14ac:dyDescent="0.25">
      <c r="A59" s="71">
        <v>58</v>
      </c>
      <c r="B59" s="72" t="s">
        <v>86</v>
      </c>
      <c r="C59" s="73">
        <v>44439</v>
      </c>
      <c r="D59" s="70">
        <v>90193000</v>
      </c>
      <c r="E59" s="74">
        <v>7</v>
      </c>
      <c r="F59" s="74" t="s">
        <v>11</v>
      </c>
      <c r="G59" s="78" t="s">
        <v>286</v>
      </c>
      <c r="H59" s="78" t="s">
        <v>275</v>
      </c>
      <c r="I59" s="76">
        <v>392243</v>
      </c>
      <c r="J59" s="78" t="s">
        <v>167</v>
      </c>
      <c r="K59" s="78" t="s">
        <v>275</v>
      </c>
      <c r="L59" s="78" t="s">
        <v>104</v>
      </c>
      <c r="M59" s="63" t="s">
        <v>80</v>
      </c>
    </row>
    <row r="60" spans="1:13" s="56" customFormat="1" ht="30" customHeight="1" x14ac:dyDescent="0.25">
      <c r="A60" s="65">
        <v>59</v>
      </c>
      <c r="B60" s="72" t="s">
        <v>86</v>
      </c>
      <c r="C60" s="73">
        <v>44469</v>
      </c>
      <c r="D60" s="70">
        <v>90193000</v>
      </c>
      <c r="E60" s="74">
        <v>7</v>
      </c>
      <c r="F60" s="74" t="s">
        <v>11</v>
      </c>
      <c r="G60" s="78" t="s">
        <v>287</v>
      </c>
      <c r="H60" s="78" t="s">
        <v>275</v>
      </c>
      <c r="I60" s="76">
        <v>166684</v>
      </c>
      <c r="J60" s="78" t="s">
        <v>167</v>
      </c>
      <c r="K60" s="78" t="s">
        <v>275</v>
      </c>
      <c r="L60" s="78" t="s">
        <v>104</v>
      </c>
      <c r="M60" s="63" t="s">
        <v>80</v>
      </c>
    </row>
    <row r="61" spans="1:13" s="56" customFormat="1" ht="30" customHeight="1" x14ac:dyDescent="0.25">
      <c r="A61" s="71"/>
      <c r="B61" s="72"/>
      <c r="C61" s="73"/>
      <c r="D61" s="70"/>
      <c r="E61" s="74"/>
      <c r="F61" s="74"/>
      <c r="G61" s="78"/>
      <c r="H61" s="78"/>
      <c r="I61" s="61">
        <f>SUM(I2:I60)</f>
        <v>37425478</v>
      </c>
      <c r="J61" s="78"/>
      <c r="K61" s="78"/>
      <c r="L61" s="78"/>
      <c r="M61" s="78"/>
    </row>
    <row r="62" spans="1:13" x14ac:dyDescent="0.25">
      <c r="A62" s="48"/>
      <c r="I62" s="3"/>
    </row>
    <row r="63" spans="1:13" x14ac:dyDescent="0.25">
      <c r="A63" s="48"/>
      <c r="I63" s="60"/>
    </row>
    <row r="64" spans="1:13" ht="33" customHeight="1" x14ac:dyDescent="0.25">
      <c r="A64" s="94" t="s">
        <v>74</v>
      </c>
      <c r="B64" s="95" t="s">
        <v>278</v>
      </c>
      <c r="C64" s="96"/>
      <c r="D64" s="96"/>
      <c r="E64" s="96"/>
      <c r="F64" s="97"/>
      <c r="I64" s="60"/>
      <c r="J64" s="42"/>
    </row>
    <row r="65" spans="1:9" x14ac:dyDescent="0.25">
      <c r="I65" s="40"/>
    </row>
    <row r="66" spans="1:9" x14ac:dyDescent="0.25">
      <c r="I66" s="40"/>
    </row>
    <row r="67" spans="1:9" x14ac:dyDescent="0.25">
      <c r="G67" s="47"/>
      <c r="I67" s="40"/>
    </row>
    <row r="68" spans="1:9" x14ac:dyDescent="0.25">
      <c r="B68" s="41"/>
      <c r="I68" s="40"/>
    </row>
    <row r="69" spans="1:9" x14ac:dyDescent="0.25">
      <c r="B69" s="41"/>
    </row>
    <row r="70" spans="1:9" x14ac:dyDescent="0.25">
      <c r="B70" s="43"/>
      <c r="D70" s="43"/>
    </row>
    <row r="71" spans="1:9" x14ac:dyDescent="0.25">
      <c r="B71" s="43"/>
      <c r="D71" s="43"/>
    </row>
    <row r="72" spans="1:9" x14ac:dyDescent="0.25">
      <c r="B72" s="43"/>
      <c r="D72" s="43"/>
    </row>
    <row r="73" spans="1:9" x14ac:dyDescent="0.25">
      <c r="B73" s="43"/>
      <c r="D73" s="43"/>
    </row>
    <row r="74" spans="1:9" x14ac:dyDescent="0.25">
      <c r="B74" s="43"/>
      <c r="D74" s="43"/>
    </row>
    <row r="75" spans="1:9" x14ac:dyDescent="0.25">
      <c r="B75" s="43"/>
      <c r="D75" s="43"/>
    </row>
    <row r="76" spans="1:9" x14ac:dyDescent="0.25">
      <c r="B76" s="43"/>
      <c r="D76" s="43"/>
    </row>
    <row r="77" spans="1:9" x14ac:dyDescent="0.25">
      <c r="B77" s="43"/>
      <c r="D77" s="43"/>
    </row>
    <row r="78" spans="1:9" x14ac:dyDescent="0.25">
      <c r="B78" s="43"/>
      <c r="D78" s="43"/>
    </row>
    <row r="79" spans="1:9" x14ac:dyDescent="0.25">
      <c r="A79" s="43"/>
      <c r="B79" s="43"/>
      <c r="D79" s="43"/>
    </row>
    <row r="80" spans="1:9" x14ac:dyDescent="0.25">
      <c r="A80" s="43"/>
      <c r="B80" s="43"/>
      <c r="D80" s="43"/>
    </row>
    <row r="81" spans="1:4" x14ac:dyDescent="0.25">
      <c r="A81" s="43"/>
      <c r="B81" s="43"/>
      <c r="D81" s="43"/>
    </row>
    <row r="82" spans="1:4" x14ac:dyDescent="0.25">
      <c r="A82" s="43"/>
      <c r="B82" s="43"/>
      <c r="D82" s="43"/>
    </row>
    <row r="83" spans="1:4" x14ac:dyDescent="0.25">
      <c r="A83" s="43"/>
      <c r="B83" s="43"/>
      <c r="D83" s="43"/>
    </row>
    <row r="84" spans="1:4" x14ac:dyDescent="0.25">
      <c r="A84" s="43"/>
      <c r="B84" s="43"/>
      <c r="D84" s="43"/>
    </row>
    <row r="85" spans="1:4" x14ac:dyDescent="0.25">
      <c r="A85" s="43"/>
      <c r="B85" s="43"/>
      <c r="D85" s="43"/>
    </row>
    <row r="86" spans="1:4" x14ac:dyDescent="0.25">
      <c r="A86" s="43"/>
      <c r="B86" s="43"/>
      <c r="D86" s="43"/>
    </row>
    <row r="87" spans="1:4" x14ac:dyDescent="0.25">
      <c r="A87" s="43"/>
      <c r="B87" s="43"/>
      <c r="D87" s="43"/>
    </row>
    <row r="88" spans="1:4" x14ac:dyDescent="0.25">
      <c r="A88" s="43"/>
      <c r="B88" s="43"/>
      <c r="D88" s="43"/>
    </row>
    <row r="89" spans="1:4" x14ac:dyDescent="0.25">
      <c r="A89" s="43"/>
      <c r="B89" s="43"/>
      <c r="D89" s="43"/>
    </row>
    <row r="90" spans="1:4" x14ac:dyDescent="0.25">
      <c r="A90" s="43"/>
      <c r="B90" s="43"/>
      <c r="D90" s="43"/>
    </row>
    <row r="91" spans="1:4" x14ac:dyDescent="0.25">
      <c r="A91" s="43"/>
      <c r="B91" s="43"/>
      <c r="D91" s="43"/>
    </row>
    <row r="92" spans="1:4" x14ac:dyDescent="0.25">
      <c r="A92" s="43"/>
      <c r="B92" s="43"/>
      <c r="D92" s="43"/>
    </row>
    <row r="93" spans="1:4" x14ac:dyDescent="0.25">
      <c r="A93" s="43"/>
      <c r="B93" s="43"/>
      <c r="D93" s="43"/>
    </row>
    <row r="94" spans="1:4" x14ac:dyDescent="0.25">
      <c r="A94" s="43"/>
      <c r="B94" s="43"/>
      <c r="D94" s="43"/>
    </row>
    <row r="95" spans="1:4" x14ac:dyDescent="0.25">
      <c r="A95" s="43"/>
      <c r="B95" s="43"/>
      <c r="D95" s="43"/>
    </row>
    <row r="96" spans="1:4" x14ac:dyDescent="0.25">
      <c r="A96" s="43"/>
      <c r="B96" s="43"/>
      <c r="D96" s="43"/>
    </row>
    <row r="97" spans="1:4" x14ac:dyDescent="0.25">
      <c r="A97" s="43"/>
      <c r="B97" s="43"/>
      <c r="D97" s="43"/>
    </row>
    <row r="98" spans="1:4" x14ac:dyDescent="0.25">
      <c r="A98" s="43"/>
      <c r="B98" s="43"/>
      <c r="D98" s="43"/>
    </row>
    <row r="99" spans="1:4" x14ac:dyDescent="0.25">
      <c r="A99" s="43"/>
      <c r="B99" s="43"/>
      <c r="D99" s="43"/>
    </row>
    <row r="100" spans="1:4" x14ac:dyDescent="0.25">
      <c r="A100" s="43"/>
      <c r="B100" s="43"/>
      <c r="D100" s="43"/>
    </row>
    <row r="101" spans="1:4" x14ac:dyDescent="0.25">
      <c r="A101" s="43"/>
      <c r="B101" s="43"/>
      <c r="D101" s="43"/>
    </row>
    <row r="102" spans="1:4" x14ac:dyDescent="0.25">
      <c r="A102" s="43"/>
      <c r="B102" s="43"/>
      <c r="D102" s="43"/>
    </row>
    <row r="103" spans="1:4" x14ac:dyDescent="0.25">
      <c r="A103" s="43"/>
      <c r="B103" s="43"/>
      <c r="D103" s="43"/>
    </row>
    <row r="104" spans="1:4" x14ac:dyDescent="0.25">
      <c r="A104" s="43"/>
      <c r="B104" s="43"/>
      <c r="D104" s="43"/>
    </row>
    <row r="105" spans="1:4" x14ac:dyDescent="0.25">
      <c r="A105" s="43"/>
      <c r="B105" s="43"/>
      <c r="D105" s="43"/>
    </row>
    <row r="106" spans="1:4" x14ac:dyDescent="0.25">
      <c r="A106" s="43"/>
      <c r="B106" s="43"/>
      <c r="D106" s="43"/>
    </row>
    <row r="107" spans="1:4" x14ac:dyDescent="0.25">
      <c r="A107" s="43"/>
      <c r="B107" s="43"/>
      <c r="D107" s="43"/>
    </row>
    <row r="108" spans="1:4" x14ac:dyDescent="0.25">
      <c r="A108" s="43"/>
      <c r="B108" s="43"/>
      <c r="D108" s="43"/>
    </row>
    <row r="109" spans="1:4" x14ac:dyDescent="0.25">
      <c r="A109" s="43"/>
      <c r="B109" s="43"/>
      <c r="D109" s="43"/>
    </row>
    <row r="110" spans="1:4" x14ac:dyDescent="0.25">
      <c r="A110" s="43"/>
      <c r="B110" s="43"/>
      <c r="D110" s="43"/>
    </row>
    <row r="111" spans="1:4" x14ac:dyDescent="0.25">
      <c r="A111" s="43"/>
      <c r="B111" s="43"/>
      <c r="D111" s="43"/>
    </row>
    <row r="112" spans="1:4" x14ac:dyDescent="0.25">
      <c r="A112" s="43"/>
      <c r="B112" s="43"/>
      <c r="D112" s="43"/>
    </row>
    <row r="113" spans="1:4" x14ac:dyDescent="0.25">
      <c r="A113" s="43"/>
      <c r="B113" s="43"/>
      <c r="D113" s="43"/>
    </row>
    <row r="114" spans="1:4" x14ac:dyDescent="0.25">
      <c r="A114" s="43"/>
      <c r="B114" s="43"/>
      <c r="D114" s="43"/>
    </row>
    <row r="115" spans="1:4" x14ac:dyDescent="0.25">
      <c r="A115" s="43"/>
      <c r="B115" s="43"/>
      <c r="D115" s="43"/>
    </row>
    <row r="116" spans="1:4" x14ac:dyDescent="0.25">
      <c r="A116" s="43"/>
      <c r="B116" s="43"/>
      <c r="D116" s="43"/>
    </row>
    <row r="117" spans="1:4" x14ac:dyDescent="0.25">
      <c r="A117" s="43"/>
      <c r="B117" s="43"/>
      <c r="D117" s="43"/>
    </row>
    <row r="118" spans="1:4" x14ac:dyDescent="0.25">
      <c r="A118" s="43"/>
      <c r="B118" s="43"/>
      <c r="D118" s="43"/>
    </row>
    <row r="119" spans="1:4" x14ac:dyDescent="0.25">
      <c r="A119" s="43"/>
      <c r="B119" s="43"/>
      <c r="D119" s="43"/>
    </row>
    <row r="120" spans="1:4" x14ac:dyDescent="0.25">
      <c r="A120" s="43"/>
      <c r="B120" s="43"/>
      <c r="D120" s="43"/>
    </row>
    <row r="121" spans="1:4" x14ac:dyDescent="0.25">
      <c r="A121" s="43"/>
      <c r="B121" s="43"/>
      <c r="D121" s="43"/>
    </row>
    <row r="122" spans="1:4" x14ac:dyDescent="0.25">
      <c r="A122" s="43"/>
      <c r="B122" s="43"/>
      <c r="D122" s="43"/>
    </row>
    <row r="123" spans="1:4" x14ac:dyDescent="0.25">
      <c r="A123" s="43"/>
      <c r="B123" s="43"/>
      <c r="D123" s="43"/>
    </row>
    <row r="124" spans="1:4" x14ac:dyDescent="0.25">
      <c r="A124" s="43"/>
      <c r="B124" s="43"/>
      <c r="D124" s="43"/>
    </row>
    <row r="125" spans="1:4" x14ac:dyDescent="0.25">
      <c r="A125" s="43"/>
      <c r="B125" s="43"/>
      <c r="D125" s="43"/>
    </row>
    <row r="126" spans="1:4" x14ac:dyDescent="0.25">
      <c r="A126" s="43"/>
      <c r="B126" s="43"/>
      <c r="D126" s="43"/>
    </row>
    <row r="127" spans="1:4" x14ac:dyDescent="0.25">
      <c r="A127" s="43"/>
      <c r="B127" s="43"/>
      <c r="D127" s="43"/>
    </row>
    <row r="128" spans="1:4" x14ac:dyDescent="0.25">
      <c r="A128" s="43"/>
      <c r="B128" s="43"/>
      <c r="D128" s="43"/>
    </row>
    <row r="129" spans="1:4" x14ac:dyDescent="0.25">
      <c r="A129" s="43"/>
      <c r="B129" s="43"/>
      <c r="D129" s="43"/>
    </row>
  </sheetData>
  <mergeCells count="1">
    <mergeCell ref="B64:F6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9"/>
  <sheetViews>
    <sheetView zoomScale="85" zoomScaleNormal="85" workbookViewId="0">
      <pane xSplit="6" ySplit="1" topLeftCell="L2" activePane="bottomRight" state="frozen"/>
      <selection pane="topRight" activeCell="G1" sqref="G1"/>
      <selection pane="bottomLeft" activeCell="A2" sqref="A2"/>
      <selection pane="bottomRight"/>
    </sheetView>
  </sheetViews>
  <sheetFormatPr baseColWidth="10" defaultRowHeight="15" x14ac:dyDescent="0.25"/>
  <cols>
    <col min="1" max="1" width="6.7109375" style="1" bestFit="1" customWidth="1"/>
    <col min="2" max="2" width="28.85546875" style="1" bestFit="1" customWidth="1"/>
    <col min="3" max="3" width="10.5703125" style="43" bestFit="1" customWidth="1"/>
    <col min="4" max="4" width="11.28515625" style="4" bestFit="1" customWidth="1"/>
    <col min="5" max="5" width="3.7109375" style="43" bestFit="1" customWidth="1"/>
    <col min="6" max="6" width="35.140625" style="43" bestFit="1" customWidth="1"/>
    <col min="7" max="7" width="134.28515625" style="43" bestFit="1" customWidth="1"/>
    <col min="8" max="8" width="36.7109375" style="43" bestFit="1" customWidth="1"/>
    <col min="9" max="9" width="16" style="43" customWidth="1"/>
    <col min="10" max="10" width="53.5703125" style="43" bestFit="1" customWidth="1"/>
    <col min="11" max="11" width="36.7109375" style="43" bestFit="1" customWidth="1"/>
    <col min="12" max="12" width="88.140625" style="43" bestFit="1" customWidth="1"/>
    <col min="13" max="13" width="68.85546875" style="43" bestFit="1" customWidth="1"/>
    <col min="14" max="16384" width="11.42578125" style="43"/>
  </cols>
  <sheetData>
    <row r="1" spans="1:13" s="2" customFormat="1" ht="35.25" customHeight="1" x14ac:dyDescent="0.25">
      <c r="A1" s="45" t="s">
        <v>43</v>
      </c>
      <c r="B1" s="45" t="s">
        <v>0</v>
      </c>
      <c r="C1" s="45" t="s">
        <v>73</v>
      </c>
      <c r="D1" s="46" t="s">
        <v>2</v>
      </c>
      <c r="E1" s="45" t="s">
        <v>1</v>
      </c>
      <c r="F1" s="45" t="s">
        <v>68</v>
      </c>
      <c r="G1" s="45" t="s">
        <v>4</v>
      </c>
      <c r="H1" s="45" t="s">
        <v>9</v>
      </c>
      <c r="I1" s="45" t="s">
        <v>3</v>
      </c>
      <c r="J1" s="45" t="s">
        <v>69</v>
      </c>
      <c r="K1" s="45" t="s">
        <v>70</v>
      </c>
      <c r="L1" s="45" t="s">
        <v>71</v>
      </c>
      <c r="M1" s="45" t="s">
        <v>72</v>
      </c>
    </row>
    <row r="2" spans="1:13" s="56" customFormat="1" ht="30" customHeight="1" x14ac:dyDescent="0.25">
      <c r="A2" s="50">
        <v>1</v>
      </c>
      <c r="B2" s="51" t="s">
        <v>105</v>
      </c>
      <c r="C2" s="52">
        <v>44333</v>
      </c>
      <c r="D2" s="44">
        <v>76078041</v>
      </c>
      <c r="E2" s="53">
        <v>3</v>
      </c>
      <c r="F2" s="53" t="s">
        <v>159</v>
      </c>
      <c r="G2" s="54" t="s">
        <v>187</v>
      </c>
      <c r="H2" s="54" t="s">
        <v>160</v>
      </c>
      <c r="I2" s="55">
        <v>380800</v>
      </c>
      <c r="J2" s="54" t="s">
        <v>161</v>
      </c>
      <c r="K2" s="54" t="s">
        <v>76</v>
      </c>
      <c r="L2" s="54" t="s">
        <v>135</v>
      </c>
      <c r="M2" s="54" t="s">
        <v>79</v>
      </c>
    </row>
    <row r="3" spans="1:13" s="56" customFormat="1" ht="30" customHeight="1" x14ac:dyDescent="0.25">
      <c r="A3" s="65">
        <v>2</v>
      </c>
      <c r="B3" s="66" t="s">
        <v>132</v>
      </c>
      <c r="C3" s="67">
        <v>44274</v>
      </c>
      <c r="D3" s="68">
        <v>84295700</v>
      </c>
      <c r="E3" s="63">
        <v>1</v>
      </c>
      <c r="F3" s="63" t="s">
        <v>81</v>
      </c>
      <c r="G3" s="63" t="s">
        <v>188</v>
      </c>
      <c r="H3" s="63" t="s">
        <v>133</v>
      </c>
      <c r="I3" s="69">
        <v>292009</v>
      </c>
      <c r="J3" s="63" t="s">
        <v>90</v>
      </c>
      <c r="K3" s="63" t="s">
        <v>76</v>
      </c>
      <c r="L3" s="64" t="s">
        <v>78</v>
      </c>
      <c r="M3" s="63" t="s">
        <v>80</v>
      </c>
    </row>
    <row r="4" spans="1:13" s="56" customFormat="1" ht="30" customHeight="1" x14ac:dyDescent="0.25">
      <c r="A4" s="65">
        <v>3</v>
      </c>
      <c r="B4" s="66" t="s">
        <v>132</v>
      </c>
      <c r="C4" s="67">
        <v>44275</v>
      </c>
      <c r="D4" s="68">
        <v>84295700</v>
      </c>
      <c r="E4" s="63">
        <v>1</v>
      </c>
      <c r="F4" s="63" t="s">
        <v>81</v>
      </c>
      <c r="G4" s="63" t="s">
        <v>189</v>
      </c>
      <c r="H4" s="63" t="s">
        <v>133</v>
      </c>
      <c r="I4" s="69">
        <v>292009</v>
      </c>
      <c r="J4" s="63" t="s">
        <v>90</v>
      </c>
      <c r="K4" s="63" t="s">
        <v>76</v>
      </c>
      <c r="L4" s="64" t="s">
        <v>78</v>
      </c>
      <c r="M4" s="63" t="s">
        <v>80</v>
      </c>
    </row>
    <row r="5" spans="1:13" s="56" customFormat="1" ht="30" customHeight="1" x14ac:dyDescent="0.25">
      <c r="A5" s="71">
        <v>4</v>
      </c>
      <c r="B5" s="72" t="s">
        <v>6</v>
      </c>
      <c r="C5" s="73">
        <v>44310</v>
      </c>
      <c r="D5" s="70">
        <v>84295700</v>
      </c>
      <c r="E5" s="74">
        <v>1</v>
      </c>
      <c r="F5" s="74" t="s">
        <v>81</v>
      </c>
      <c r="G5" s="75" t="s">
        <v>186</v>
      </c>
      <c r="H5" s="75" t="s">
        <v>109</v>
      </c>
      <c r="I5" s="76">
        <v>135000</v>
      </c>
      <c r="J5" s="75" t="s">
        <v>90</v>
      </c>
      <c r="K5" s="75" t="s">
        <v>76</v>
      </c>
      <c r="L5" s="77" t="s">
        <v>77</v>
      </c>
      <c r="M5" s="75" t="s">
        <v>80</v>
      </c>
    </row>
    <row r="6" spans="1:13" s="56" customFormat="1" ht="30" customHeight="1" x14ac:dyDescent="0.25">
      <c r="A6" s="65">
        <v>5</v>
      </c>
      <c r="B6" s="79" t="s">
        <v>47</v>
      </c>
      <c r="C6" s="80">
        <v>44239</v>
      </c>
      <c r="D6" s="81">
        <v>80764900</v>
      </c>
      <c r="E6" s="78">
        <v>0</v>
      </c>
      <c r="F6" s="78" t="s">
        <v>95</v>
      </c>
      <c r="G6" s="78" t="s">
        <v>134</v>
      </c>
      <c r="H6" s="78" t="s">
        <v>96</v>
      </c>
      <c r="I6" s="82">
        <v>88898</v>
      </c>
      <c r="J6" s="78" t="s">
        <v>90</v>
      </c>
      <c r="K6" s="78" t="s">
        <v>76</v>
      </c>
      <c r="L6" s="78" t="s">
        <v>77</v>
      </c>
      <c r="M6" s="78" t="s">
        <v>79</v>
      </c>
    </row>
    <row r="7" spans="1:13" s="56" customFormat="1" ht="30" customHeight="1" x14ac:dyDescent="0.25">
      <c r="A7" s="65">
        <v>6</v>
      </c>
      <c r="B7" s="51" t="s">
        <v>48</v>
      </c>
      <c r="C7" s="52">
        <v>44346</v>
      </c>
      <c r="D7" s="44">
        <v>76170725</v>
      </c>
      <c r="E7" s="53">
        <v>6</v>
      </c>
      <c r="F7" s="53" t="s">
        <v>183</v>
      </c>
      <c r="G7" s="54" t="s">
        <v>168</v>
      </c>
      <c r="H7" s="54" t="s">
        <v>178</v>
      </c>
      <c r="I7" s="55">
        <v>404600</v>
      </c>
      <c r="J7" s="54" t="s">
        <v>90</v>
      </c>
      <c r="K7" s="54" t="s">
        <v>76</v>
      </c>
      <c r="L7" s="54" t="s">
        <v>77</v>
      </c>
      <c r="M7" s="54" t="s">
        <v>79</v>
      </c>
    </row>
    <row r="8" spans="1:13" s="56" customFormat="1" ht="30" customHeight="1" x14ac:dyDescent="0.25">
      <c r="A8" s="71">
        <v>7</v>
      </c>
      <c r="B8" s="51" t="s">
        <v>48</v>
      </c>
      <c r="C8" s="52">
        <v>44325</v>
      </c>
      <c r="D8" s="44">
        <v>90193000</v>
      </c>
      <c r="E8" s="58">
        <v>7</v>
      </c>
      <c r="F8" s="53" t="s">
        <v>11</v>
      </c>
      <c r="G8" s="54" t="s">
        <v>190</v>
      </c>
      <c r="H8" s="54" t="s">
        <v>179</v>
      </c>
      <c r="I8" s="55">
        <v>261495</v>
      </c>
      <c r="J8" s="54" t="s">
        <v>90</v>
      </c>
      <c r="K8" s="54" t="s">
        <v>76</v>
      </c>
      <c r="L8" s="54" t="s">
        <v>113</v>
      </c>
      <c r="M8" s="54" t="s">
        <v>211</v>
      </c>
    </row>
    <row r="9" spans="1:13" s="56" customFormat="1" ht="30" customHeight="1" x14ac:dyDescent="0.25">
      <c r="A9" s="65">
        <v>8</v>
      </c>
      <c r="B9" s="51" t="s">
        <v>48</v>
      </c>
      <c r="C9" s="52">
        <v>44339</v>
      </c>
      <c r="D9" s="44">
        <v>90193000</v>
      </c>
      <c r="E9" s="53">
        <v>7</v>
      </c>
      <c r="F9" s="53" t="s">
        <v>11</v>
      </c>
      <c r="G9" s="54" t="s">
        <v>191</v>
      </c>
      <c r="H9" s="78" t="s">
        <v>179</v>
      </c>
      <c r="I9" s="55">
        <v>342206</v>
      </c>
      <c r="J9" s="54" t="s">
        <v>90</v>
      </c>
      <c r="K9" s="54" t="s">
        <v>76</v>
      </c>
      <c r="L9" s="54" t="s">
        <v>113</v>
      </c>
      <c r="M9" s="54" t="s">
        <v>211</v>
      </c>
    </row>
    <row r="10" spans="1:13" s="56" customFormat="1" ht="30" customHeight="1" x14ac:dyDescent="0.25">
      <c r="A10" s="65">
        <v>9</v>
      </c>
      <c r="B10" s="51" t="s">
        <v>48</v>
      </c>
      <c r="C10" s="52">
        <v>44343</v>
      </c>
      <c r="D10" s="44">
        <v>76510964</v>
      </c>
      <c r="E10" s="53">
        <v>7</v>
      </c>
      <c r="F10" s="53" t="s">
        <v>184</v>
      </c>
      <c r="G10" s="54" t="s">
        <v>192</v>
      </c>
      <c r="H10" s="54" t="s">
        <v>180</v>
      </c>
      <c r="I10" s="55">
        <v>314524</v>
      </c>
      <c r="J10" s="54" t="s">
        <v>75</v>
      </c>
      <c r="K10" s="54" t="s">
        <v>181</v>
      </c>
      <c r="L10" s="54" t="s">
        <v>172</v>
      </c>
      <c r="M10" s="54" t="s">
        <v>173</v>
      </c>
    </row>
    <row r="11" spans="1:13" s="56" customFormat="1" ht="30" customHeight="1" x14ac:dyDescent="0.25">
      <c r="A11" s="71">
        <v>10</v>
      </c>
      <c r="B11" s="51" t="s">
        <v>7</v>
      </c>
      <c r="C11" s="52">
        <v>44341</v>
      </c>
      <c r="D11" s="44">
        <v>90193000</v>
      </c>
      <c r="E11" s="53">
        <v>7</v>
      </c>
      <c r="F11" s="53" t="s">
        <v>11</v>
      </c>
      <c r="G11" s="54" t="s">
        <v>193</v>
      </c>
      <c r="H11" s="59" t="s">
        <v>8</v>
      </c>
      <c r="I11" s="55">
        <v>630303</v>
      </c>
      <c r="J11" s="59" t="s">
        <v>75</v>
      </c>
      <c r="K11" s="59" t="s">
        <v>76</v>
      </c>
      <c r="L11" s="59" t="s">
        <v>135</v>
      </c>
      <c r="M11" s="59" t="s">
        <v>136</v>
      </c>
    </row>
    <row r="12" spans="1:13" s="56" customFormat="1" ht="30" customHeight="1" x14ac:dyDescent="0.25">
      <c r="A12" s="65">
        <v>11</v>
      </c>
      <c r="B12" s="51" t="s">
        <v>7</v>
      </c>
      <c r="C12" s="52">
        <v>44372</v>
      </c>
      <c r="D12" s="44">
        <v>90193000</v>
      </c>
      <c r="E12" s="53">
        <v>7</v>
      </c>
      <c r="F12" s="53" t="s">
        <v>11</v>
      </c>
      <c r="G12" s="54" t="s">
        <v>194</v>
      </c>
      <c r="H12" s="54" t="s">
        <v>8</v>
      </c>
      <c r="I12" s="55">
        <v>630303</v>
      </c>
      <c r="J12" s="54" t="s">
        <v>75</v>
      </c>
      <c r="K12" s="54" t="s">
        <v>76</v>
      </c>
      <c r="L12" s="54" t="s">
        <v>135</v>
      </c>
      <c r="M12" s="54" t="s">
        <v>136</v>
      </c>
    </row>
    <row r="13" spans="1:13" s="56" customFormat="1" ht="30" customHeight="1" x14ac:dyDescent="0.25">
      <c r="A13" s="65">
        <v>12</v>
      </c>
      <c r="B13" s="51" t="s">
        <v>7</v>
      </c>
      <c r="C13" s="52">
        <v>44341</v>
      </c>
      <c r="D13" s="44">
        <v>81535500</v>
      </c>
      <c r="E13" s="53">
        <v>8</v>
      </c>
      <c r="F13" s="53" t="s">
        <v>137</v>
      </c>
      <c r="G13" s="54" t="s">
        <v>193</v>
      </c>
      <c r="H13" s="54" t="s">
        <v>138</v>
      </c>
      <c r="I13" s="55">
        <v>95200</v>
      </c>
      <c r="J13" s="54" t="s">
        <v>75</v>
      </c>
      <c r="K13" s="54" t="s">
        <v>76</v>
      </c>
      <c r="L13" s="54" t="s">
        <v>135</v>
      </c>
      <c r="M13" s="54" t="s">
        <v>136</v>
      </c>
    </row>
    <row r="14" spans="1:13" s="56" customFormat="1" ht="30" customHeight="1" x14ac:dyDescent="0.25">
      <c r="A14" s="71">
        <v>13</v>
      </c>
      <c r="B14" s="51" t="s">
        <v>10</v>
      </c>
      <c r="C14" s="52">
        <v>44335</v>
      </c>
      <c r="D14" s="44">
        <v>96546100</v>
      </c>
      <c r="E14" s="53">
        <v>0</v>
      </c>
      <c r="F14" s="53" t="s">
        <v>185</v>
      </c>
      <c r="G14" s="54" t="s">
        <v>195</v>
      </c>
      <c r="H14" s="54" t="s">
        <v>139</v>
      </c>
      <c r="I14" s="55">
        <v>72910</v>
      </c>
      <c r="J14" s="54" t="s">
        <v>90</v>
      </c>
      <c r="K14" s="54" t="s">
        <v>76</v>
      </c>
      <c r="L14" s="54" t="s">
        <v>78</v>
      </c>
      <c r="M14" s="54" t="s">
        <v>80</v>
      </c>
    </row>
    <row r="15" spans="1:13" s="56" customFormat="1" ht="30" customHeight="1" x14ac:dyDescent="0.25">
      <c r="A15" s="65">
        <v>14</v>
      </c>
      <c r="B15" s="51" t="s">
        <v>10</v>
      </c>
      <c r="C15" s="52">
        <v>44376</v>
      </c>
      <c r="D15" s="44">
        <v>96546100</v>
      </c>
      <c r="E15" s="53">
        <v>0</v>
      </c>
      <c r="F15" s="53" t="s">
        <v>185</v>
      </c>
      <c r="G15" s="54" t="s">
        <v>196</v>
      </c>
      <c r="H15" s="54" t="s">
        <v>139</v>
      </c>
      <c r="I15" s="55">
        <v>72910</v>
      </c>
      <c r="J15" s="54" t="s">
        <v>90</v>
      </c>
      <c r="K15" s="54" t="s">
        <v>76</v>
      </c>
      <c r="L15" s="54" t="s">
        <v>78</v>
      </c>
      <c r="M15" s="54" t="s">
        <v>80</v>
      </c>
    </row>
    <row r="16" spans="1:13" s="56" customFormat="1" ht="30" customHeight="1" x14ac:dyDescent="0.25">
      <c r="A16" s="65">
        <v>15</v>
      </c>
      <c r="B16" s="51" t="s">
        <v>83</v>
      </c>
      <c r="C16" s="52">
        <v>44347</v>
      </c>
      <c r="D16" s="44">
        <v>90193000</v>
      </c>
      <c r="E16" s="53">
        <v>7</v>
      </c>
      <c r="F16" s="53" t="s">
        <v>11</v>
      </c>
      <c r="G16" s="54" t="s">
        <v>197</v>
      </c>
      <c r="H16" s="54" t="s">
        <v>8</v>
      </c>
      <c r="I16" s="55">
        <v>522991</v>
      </c>
      <c r="J16" s="54" t="s">
        <v>90</v>
      </c>
      <c r="K16" s="54" t="s">
        <v>76</v>
      </c>
      <c r="L16" s="54" t="s">
        <v>113</v>
      </c>
      <c r="M16" s="54" t="s">
        <v>116</v>
      </c>
    </row>
    <row r="17" spans="1:13" s="56" customFormat="1" ht="30" customHeight="1" x14ac:dyDescent="0.25">
      <c r="A17" s="71">
        <v>16</v>
      </c>
      <c r="B17" s="51" t="s">
        <v>83</v>
      </c>
      <c r="C17" s="52">
        <v>44376</v>
      </c>
      <c r="D17" s="44">
        <v>76564940</v>
      </c>
      <c r="E17" s="53">
        <v>4</v>
      </c>
      <c r="F17" s="53" t="s">
        <v>84</v>
      </c>
      <c r="G17" s="54" t="s">
        <v>140</v>
      </c>
      <c r="H17" s="54" t="s">
        <v>141</v>
      </c>
      <c r="I17" s="55">
        <v>219005</v>
      </c>
      <c r="J17" s="54" t="s">
        <v>75</v>
      </c>
      <c r="K17" s="54" t="s">
        <v>76</v>
      </c>
      <c r="L17" s="54" t="s">
        <v>78</v>
      </c>
      <c r="M17" s="54" t="s">
        <v>80</v>
      </c>
    </row>
    <row r="18" spans="1:13" s="56" customFormat="1" ht="30" customHeight="1" x14ac:dyDescent="0.25">
      <c r="A18" s="65">
        <v>17</v>
      </c>
      <c r="B18" s="51" t="s">
        <v>83</v>
      </c>
      <c r="C18" s="52">
        <v>44376</v>
      </c>
      <c r="D18" s="44">
        <v>76564940</v>
      </c>
      <c r="E18" s="53">
        <v>4</v>
      </c>
      <c r="F18" s="53" t="s">
        <v>84</v>
      </c>
      <c r="G18" s="54" t="s">
        <v>198</v>
      </c>
      <c r="H18" s="54" t="s">
        <v>141</v>
      </c>
      <c r="I18" s="55">
        <v>380645</v>
      </c>
      <c r="J18" s="54" t="s">
        <v>75</v>
      </c>
      <c r="K18" s="54" t="s">
        <v>76</v>
      </c>
      <c r="L18" s="54" t="s">
        <v>78</v>
      </c>
      <c r="M18" s="54" t="s">
        <v>80</v>
      </c>
    </row>
    <row r="19" spans="1:13" s="56" customFormat="1" ht="30" customHeight="1" x14ac:dyDescent="0.25">
      <c r="A19" s="65">
        <v>18</v>
      </c>
      <c r="B19" s="51" t="s">
        <v>83</v>
      </c>
      <c r="C19" s="52">
        <v>44377</v>
      </c>
      <c r="D19" s="44">
        <v>76564940</v>
      </c>
      <c r="E19" s="53">
        <v>4</v>
      </c>
      <c r="F19" s="53" t="s">
        <v>84</v>
      </c>
      <c r="G19" s="54" t="s">
        <v>199</v>
      </c>
      <c r="H19" s="54" t="s">
        <v>141</v>
      </c>
      <c r="I19" s="55">
        <v>219005</v>
      </c>
      <c r="J19" s="54" t="s">
        <v>75</v>
      </c>
      <c r="K19" s="54" t="s">
        <v>76</v>
      </c>
      <c r="L19" s="54" t="s">
        <v>78</v>
      </c>
      <c r="M19" s="54" t="s">
        <v>80</v>
      </c>
    </row>
    <row r="20" spans="1:13" s="56" customFormat="1" ht="30" customHeight="1" x14ac:dyDescent="0.25">
      <c r="A20" s="71">
        <v>19</v>
      </c>
      <c r="B20" s="72" t="s">
        <v>142</v>
      </c>
      <c r="C20" s="73">
        <v>44336</v>
      </c>
      <c r="D20" s="70">
        <v>90193000</v>
      </c>
      <c r="E20" s="74">
        <v>7</v>
      </c>
      <c r="F20" s="74" t="s">
        <v>11</v>
      </c>
      <c r="G20" s="78" t="s">
        <v>143</v>
      </c>
      <c r="H20" s="78" t="s">
        <v>144</v>
      </c>
      <c r="I20" s="76">
        <v>522991</v>
      </c>
      <c r="J20" s="78" t="s">
        <v>90</v>
      </c>
      <c r="K20" s="78" t="s">
        <v>145</v>
      </c>
      <c r="L20" s="78" t="s">
        <v>208</v>
      </c>
      <c r="M20" s="78" t="s">
        <v>146</v>
      </c>
    </row>
    <row r="21" spans="1:13" s="56" customFormat="1" ht="30" customHeight="1" x14ac:dyDescent="0.25">
      <c r="A21" s="65">
        <v>20</v>
      </c>
      <c r="B21" s="72" t="s">
        <v>99</v>
      </c>
      <c r="C21" s="73">
        <v>44305</v>
      </c>
      <c r="D21" s="70">
        <v>87778800</v>
      </c>
      <c r="E21" s="74">
        <v>8</v>
      </c>
      <c r="F21" s="74" t="s">
        <v>147</v>
      </c>
      <c r="G21" s="78" t="s">
        <v>174</v>
      </c>
      <c r="H21" s="78" t="s">
        <v>101</v>
      </c>
      <c r="I21" s="76">
        <v>55654</v>
      </c>
      <c r="J21" s="78" t="s">
        <v>90</v>
      </c>
      <c r="K21" s="78" t="s">
        <v>76</v>
      </c>
      <c r="L21" s="78" t="s">
        <v>175</v>
      </c>
      <c r="M21" s="78" t="s">
        <v>176</v>
      </c>
    </row>
    <row r="22" spans="1:13" s="56" customFormat="1" ht="30" customHeight="1" x14ac:dyDescent="0.25">
      <c r="A22" s="65">
        <v>21</v>
      </c>
      <c r="B22" s="72" t="s">
        <v>53</v>
      </c>
      <c r="C22" s="73">
        <v>44339</v>
      </c>
      <c r="D22" s="70">
        <v>87778800</v>
      </c>
      <c r="E22" s="74">
        <v>8</v>
      </c>
      <c r="F22" s="74" t="s">
        <v>147</v>
      </c>
      <c r="G22" s="78" t="s">
        <v>200</v>
      </c>
      <c r="H22" s="78" t="s">
        <v>148</v>
      </c>
      <c r="I22" s="76">
        <v>81501</v>
      </c>
      <c r="J22" s="78" t="s">
        <v>90</v>
      </c>
      <c r="K22" s="78" t="s">
        <v>76</v>
      </c>
      <c r="L22" s="78" t="s">
        <v>207</v>
      </c>
      <c r="M22" s="78" t="s">
        <v>79</v>
      </c>
    </row>
    <row r="23" spans="1:13" s="56" customFormat="1" ht="30" customHeight="1" x14ac:dyDescent="0.25">
      <c r="A23" s="71">
        <v>22</v>
      </c>
      <c r="B23" s="72" t="s">
        <v>149</v>
      </c>
      <c r="C23" s="73">
        <v>44340</v>
      </c>
      <c r="D23" s="70">
        <v>96695300</v>
      </c>
      <c r="E23" s="74">
        <v>4</v>
      </c>
      <c r="F23" s="74" t="s">
        <v>150</v>
      </c>
      <c r="G23" s="78" t="s">
        <v>201</v>
      </c>
      <c r="H23" s="78" t="s">
        <v>151</v>
      </c>
      <c r="I23" s="76">
        <v>28560</v>
      </c>
      <c r="J23" s="78" t="s">
        <v>90</v>
      </c>
      <c r="K23" s="78" t="s">
        <v>76</v>
      </c>
      <c r="L23" s="78" t="s">
        <v>209</v>
      </c>
      <c r="M23" s="78" t="s">
        <v>108</v>
      </c>
    </row>
    <row r="24" spans="1:13" s="56" customFormat="1" ht="30" customHeight="1" x14ac:dyDescent="0.25">
      <c r="A24" s="65">
        <v>23</v>
      </c>
      <c r="B24" s="72" t="s">
        <v>152</v>
      </c>
      <c r="C24" s="73">
        <v>44323</v>
      </c>
      <c r="D24" s="70">
        <v>76000759</v>
      </c>
      <c r="E24" s="74">
        <v>5</v>
      </c>
      <c r="F24" s="74" t="s">
        <v>153</v>
      </c>
      <c r="G24" s="78" t="s">
        <v>154</v>
      </c>
      <c r="H24" s="78" t="s">
        <v>155</v>
      </c>
      <c r="I24" s="76">
        <v>81991</v>
      </c>
      <c r="J24" s="78" t="s">
        <v>90</v>
      </c>
      <c r="K24" s="78" t="s">
        <v>76</v>
      </c>
      <c r="L24" s="78" t="s">
        <v>77</v>
      </c>
      <c r="M24" s="78" t="s">
        <v>79</v>
      </c>
    </row>
    <row r="25" spans="1:13" s="56" customFormat="1" ht="30" customHeight="1" x14ac:dyDescent="0.25">
      <c r="A25" s="65">
        <v>24</v>
      </c>
      <c r="B25" s="72" t="s">
        <v>152</v>
      </c>
      <c r="C25" s="73">
        <v>44323</v>
      </c>
      <c r="D25" s="70">
        <v>85732200</v>
      </c>
      <c r="E25" s="74">
        <v>2</v>
      </c>
      <c r="F25" s="74" t="s">
        <v>156</v>
      </c>
      <c r="G25" s="78" t="s">
        <v>154</v>
      </c>
      <c r="H25" s="78" t="s">
        <v>157</v>
      </c>
      <c r="I25" s="76">
        <v>49980</v>
      </c>
      <c r="J25" s="78" t="s">
        <v>90</v>
      </c>
      <c r="K25" s="78" t="s">
        <v>76</v>
      </c>
      <c r="L25" s="78" t="s">
        <v>77</v>
      </c>
      <c r="M25" s="78" t="s">
        <v>79</v>
      </c>
    </row>
    <row r="26" spans="1:13" s="56" customFormat="1" ht="30" customHeight="1" x14ac:dyDescent="0.25">
      <c r="A26" s="71">
        <v>25</v>
      </c>
      <c r="B26" s="72" t="s">
        <v>152</v>
      </c>
      <c r="C26" s="73">
        <v>44330</v>
      </c>
      <c r="D26" s="70">
        <v>76000759</v>
      </c>
      <c r="E26" s="74">
        <v>5</v>
      </c>
      <c r="F26" s="74" t="s">
        <v>153</v>
      </c>
      <c r="G26" s="78" t="s">
        <v>158</v>
      </c>
      <c r="H26" s="78" t="s">
        <v>155</v>
      </c>
      <c r="I26" s="76">
        <v>41769</v>
      </c>
      <c r="J26" s="78" t="s">
        <v>90</v>
      </c>
      <c r="K26" s="78" t="s">
        <v>76</v>
      </c>
      <c r="L26" s="78" t="s">
        <v>77</v>
      </c>
      <c r="M26" s="78" t="s">
        <v>79</v>
      </c>
    </row>
    <row r="27" spans="1:13" s="56" customFormat="1" ht="30" customHeight="1" x14ac:dyDescent="0.25">
      <c r="A27" s="65">
        <v>26</v>
      </c>
      <c r="B27" s="72" t="s">
        <v>152</v>
      </c>
      <c r="C27" s="73">
        <v>44330</v>
      </c>
      <c r="D27" s="70">
        <v>85732200</v>
      </c>
      <c r="E27" s="74">
        <v>2</v>
      </c>
      <c r="F27" s="74" t="s">
        <v>156</v>
      </c>
      <c r="G27" s="78" t="s">
        <v>158</v>
      </c>
      <c r="H27" s="78" t="s">
        <v>157</v>
      </c>
      <c r="I27" s="76">
        <v>49980</v>
      </c>
      <c r="J27" s="78" t="s">
        <v>90</v>
      </c>
      <c r="K27" s="78" t="s">
        <v>76</v>
      </c>
      <c r="L27" s="78" t="s">
        <v>77</v>
      </c>
      <c r="M27" s="78" t="s">
        <v>79</v>
      </c>
    </row>
    <row r="28" spans="1:13" s="83" customFormat="1" ht="30" customHeight="1" x14ac:dyDescent="0.25">
      <c r="A28" s="65">
        <v>27</v>
      </c>
      <c r="B28" s="74" t="s">
        <v>162</v>
      </c>
      <c r="C28" s="73">
        <v>44318</v>
      </c>
      <c r="D28" s="70">
        <v>90193000</v>
      </c>
      <c r="E28" s="74">
        <v>7</v>
      </c>
      <c r="F28" s="74" t="s">
        <v>11</v>
      </c>
      <c r="G28" s="78" t="s">
        <v>202</v>
      </c>
      <c r="H28" s="78" t="s">
        <v>8</v>
      </c>
      <c r="I28" s="76">
        <v>261495</v>
      </c>
      <c r="J28" s="78" t="s">
        <v>163</v>
      </c>
      <c r="K28" s="78" t="s">
        <v>76</v>
      </c>
      <c r="L28" s="78" t="s">
        <v>104</v>
      </c>
      <c r="M28" s="78" t="s">
        <v>164</v>
      </c>
    </row>
    <row r="29" spans="1:13" s="56" customFormat="1" ht="30" customHeight="1" x14ac:dyDescent="0.25">
      <c r="A29" s="71">
        <v>28</v>
      </c>
      <c r="B29" s="72" t="s">
        <v>162</v>
      </c>
      <c r="C29" s="73">
        <v>44325</v>
      </c>
      <c r="D29" s="70">
        <v>90193000</v>
      </c>
      <c r="E29" s="74">
        <v>7</v>
      </c>
      <c r="F29" s="74" t="s">
        <v>11</v>
      </c>
      <c r="G29" s="78" t="s">
        <v>202</v>
      </c>
      <c r="H29" s="78" t="s">
        <v>8</v>
      </c>
      <c r="I29" s="76">
        <v>261496</v>
      </c>
      <c r="J29" s="78" t="s">
        <v>163</v>
      </c>
      <c r="K29" s="78" t="s">
        <v>76</v>
      </c>
      <c r="L29" s="78" t="s">
        <v>104</v>
      </c>
      <c r="M29" s="78" t="s">
        <v>164</v>
      </c>
    </row>
    <row r="30" spans="1:13" s="56" customFormat="1" ht="30" customHeight="1" x14ac:dyDescent="0.25">
      <c r="A30" s="65">
        <v>29</v>
      </c>
      <c r="B30" s="72" t="s">
        <v>182</v>
      </c>
      <c r="C30" s="73">
        <v>44347</v>
      </c>
      <c r="D30" s="70">
        <v>90193000</v>
      </c>
      <c r="E30" s="74">
        <v>7</v>
      </c>
      <c r="F30" s="74" t="s">
        <v>11</v>
      </c>
      <c r="G30" s="78" t="s">
        <v>203</v>
      </c>
      <c r="H30" s="78" t="s">
        <v>8</v>
      </c>
      <c r="I30" s="76">
        <v>522991</v>
      </c>
      <c r="J30" s="78" t="s">
        <v>90</v>
      </c>
      <c r="K30" s="78" t="s">
        <v>76</v>
      </c>
      <c r="L30" s="78" t="s">
        <v>78</v>
      </c>
      <c r="M30" s="78" t="s">
        <v>80</v>
      </c>
    </row>
    <row r="31" spans="1:13" s="56" customFormat="1" ht="30" customHeight="1" x14ac:dyDescent="0.25">
      <c r="A31" s="65">
        <v>30</v>
      </c>
      <c r="B31" s="72" t="s">
        <v>85</v>
      </c>
      <c r="C31" s="73">
        <v>44311</v>
      </c>
      <c r="D31" s="70">
        <v>90193000</v>
      </c>
      <c r="E31" s="74">
        <v>7</v>
      </c>
      <c r="F31" s="74" t="s">
        <v>11</v>
      </c>
      <c r="G31" s="78" t="s">
        <v>204</v>
      </c>
      <c r="H31" s="78" t="s">
        <v>8</v>
      </c>
      <c r="I31" s="76">
        <v>342206</v>
      </c>
      <c r="J31" s="78" t="s">
        <v>75</v>
      </c>
      <c r="K31" s="78" t="s">
        <v>76</v>
      </c>
      <c r="L31" s="78" t="s">
        <v>115</v>
      </c>
      <c r="M31" s="78" t="s">
        <v>80</v>
      </c>
    </row>
    <row r="32" spans="1:13" s="56" customFormat="1" ht="30" customHeight="1" x14ac:dyDescent="0.25">
      <c r="A32" s="71">
        <v>31</v>
      </c>
      <c r="B32" s="72" t="s">
        <v>85</v>
      </c>
      <c r="C32" s="73">
        <v>44318</v>
      </c>
      <c r="D32" s="70">
        <v>90193000</v>
      </c>
      <c r="E32" s="74">
        <v>7</v>
      </c>
      <c r="F32" s="74" t="s">
        <v>11</v>
      </c>
      <c r="G32" s="78" t="s">
        <v>205</v>
      </c>
      <c r="H32" s="78" t="s">
        <v>8</v>
      </c>
      <c r="I32" s="76">
        <v>261496</v>
      </c>
      <c r="J32" s="78" t="s">
        <v>75</v>
      </c>
      <c r="K32" s="78" t="s">
        <v>76</v>
      </c>
      <c r="L32" s="78" t="s">
        <v>115</v>
      </c>
      <c r="M32" s="78" t="s">
        <v>80</v>
      </c>
    </row>
    <row r="33" spans="1:13" s="56" customFormat="1" ht="30" customHeight="1" x14ac:dyDescent="0.25">
      <c r="A33" s="65">
        <v>32</v>
      </c>
      <c r="B33" s="72" t="s">
        <v>85</v>
      </c>
      <c r="C33" s="73">
        <v>44339</v>
      </c>
      <c r="D33" s="70">
        <v>90193000</v>
      </c>
      <c r="E33" s="74">
        <v>7</v>
      </c>
      <c r="F33" s="74" t="s">
        <v>11</v>
      </c>
      <c r="G33" s="78" t="s">
        <v>131</v>
      </c>
      <c r="H33" s="78" t="s">
        <v>8</v>
      </c>
      <c r="I33" s="76">
        <v>521801</v>
      </c>
      <c r="J33" s="78" t="s">
        <v>75</v>
      </c>
      <c r="K33" s="78" t="s">
        <v>76</v>
      </c>
      <c r="L33" s="78" t="s">
        <v>115</v>
      </c>
      <c r="M33" s="78" t="s">
        <v>116</v>
      </c>
    </row>
    <row r="34" spans="1:13" s="56" customFormat="1" ht="30" customHeight="1" x14ac:dyDescent="0.25">
      <c r="A34" s="65">
        <v>33</v>
      </c>
      <c r="B34" s="72" t="s">
        <v>86</v>
      </c>
      <c r="C34" s="73">
        <v>44316</v>
      </c>
      <c r="D34" s="70">
        <v>76201828</v>
      </c>
      <c r="E34" s="74">
        <v>4</v>
      </c>
      <c r="F34" s="74" t="s">
        <v>87</v>
      </c>
      <c r="G34" s="78" t="s">
        <v>92</v>
      </c>
      <c r="H34" s="78" t="s">
        <v>93</v>
      </c>
      <c r="I34" s="76">
        <v>4034100</v>
      </c>
      <c r="J34" s="78" t="s">
        <v>89</v>
      </c>
      <c r="K34" s="78" t="s">
        <v>88</v>
      </c>
      <c r="L34" s="78" t="s">
        <v>91</v>
      </c>
      <c r="M34" s="78" t="s">
        <v>79</v>
      </c>
    </row>
    <row r="35" spans="1:13" s="56" customFormat="1" ht="30" customHeight="1" x14ac:dyDescent="0.25">
      <c r="A35" s="71">
        <v>34</v>
      </c>
      <c r="B35" s="72" t="s">
        <v>86</v>
      </c>
      <c r="C35" s="73">
        <v>44346</v>
      </c>
      <c r="D35" s="70">
        <v>76201828</v>
      </c>
      <c r="E35" s="74">
        <v>4</v>
      </c>
      <c r="F35" s="74" t="s">
        <v>87</v>
      </c>
      <c r="G35" s="78" t="s">
        <v>92</v>
      </c>
      <c r="H35" s="78" t="s">
        <v>93</v>
      </c>
      <c r="I35" s="76">
        <v>4034100</v>
      </c>
      <c r="J35" s="78" t="s">
        <v>89</v>
      </c>
      <c r="K35" s="78" t="s">
        <v>88</v>
      </c>
      <c r="L35" s="78" t="s">
        <v>91</v>
      </c>
      <c r="M35" s="78" t="s">
        <v>79</v>
      </c>
    </row>
    <row r="36" spans="1:13" s="56" customFormat="1" ht="30" customHeight="1" x14ac:dyDescent="0.25">
      <c r="A36" s="65">
        <v>35</v>
      </c>
      <c r="B36" s="72" t="s">
        <v>86</v>
      </c>
      <c r="C36" s="73">
        <v>44377</v>
      </c>
      <c r="D36" s="70">
        <v>76201828</v>
      </c>
      <c r="E36" s="74">
        <v>4</v>
      </c>
      <c r="F36" s="74" t="s">
        <v>87</v>
      </c>
      <c r="G36" s="78" t="s">
        <v>92</v>
      </c>
      <c r="H36" s="78" t="s">
        <v>93</v>
      </c>
      <c r="I36" s="76">
        <v>4034100</v>
      </c>
      <c r="J36" s="78" t="s">
        <v>89</v>
      </c>
      <c r="K36" s="78" t="s">
        <v>88</v>
      </c>
      <c r="L36" s="78" t="s">
        <v>91</v>
      </c>
      <c r="M36" s="78" t="s">
        <v>79</v>
      </c>
    </row>
    <row r="37" spans="1:13" s="56" customFormat="1" ht="30" customHeight="1" x14ac:dyDescent="0.25">
      <c r="A37" s="65">
        <v>36</v>
      </c>
      <c r="B37" s="72" t="s">
        <v>86</v>
      </c>
      <c r="C37" s="73">
        <v>44313</v>
      </c>
      <c r="D37" s="70">
        <v>60501000</v>
      </c>
      <c r="E37" s="74">
        <v>8</v>
      </c>
      <c r="F37" s="74" t="s">
        <v>165</v>
      </c>
      <c r="G37" s="78" t="s">
        <v>169</v>
      </c>
      <c r="H37" s="78" t="s">
        <v>166</v>
      </c>
      <c r="I37" s="76">
        <v>30419</v>
      </c>
      <c r="J37" s="78" t="s">
        <v>167</v>
      </c>
      <c r="K37" s="78" t="s">
        <v>275</v>
      </c>
      <c r="L37" s="78" t="s">
        <v>210</v>
      </c>
      <c r="M37" s="78" t="s">
        <v>164</v>
      </c>
    </row>
    <row r="38" spans="1:13" s="56" customFormat="1" ht="30" customHeight="1" x14ac:dyDescent="0.25">
      <c r="A38" s="71">
        <v>37</v>
      </c>
      <c r="B38" s="72" t="s">
        <v>86</v>
      </c>
      <c r="C38" s="73">
        <v>44336</v>
      </c>
      <c r="D38" s="70">
        <v>60501000</v>
      </c>
      <c r="E38" s="74">
        <v>8</v>
      </c>
      <c r="F38" s="74" t="s">
        <v>165</v>
      </c>
      <c r="G38" s="78" t="s">
        <v>171</v>
      </c>
      <c r="H38" s="78" t="s">
        <v>166</v>
      </c>
      <c r="I38" s="76">
        <v>106325</v>
      </c>
      <c r="J38" s="78" t="s">
        <v>167</v>
      </c>
      <c r="K38" s="78" t="s">
        <v>275</v>
      </c>
      <c r="L38" s="78" t="s">
        <v>104</v>
      </c>
      <c r="M38" s="78" t="s">
        <v>80</v>
      </c>
    </row>
    <row r="39" spans="1:13" s="56" customFormat="1" ht="30" customHeight="1" x14ac:dyDescent="0.25">
      <c r="A39" s="65">
        <v>38</v>
      </c>
      <c r="B39" s="72" t="s">
        <v>86</v>
      </c>
      <c r="C39" s="73">
        <v>44377</v>
      </c>
      <c r="D39" s="70">
        <v>60501000</v>
      </c>
      <c r="E39" s="74">
        <v>8</v>
      </c>
      <c r="F39" s="74" t="s">
        <v>165</v>
      </c>
      <c r="G39" s="78" t="s">
        <v>170</v>
      </c>
      <c r="H39" s="78" t="s">
        <v>166</v>
      </c>
      <c r="I39" s="76">
        <v>32953</v>
      </c>
      <c r="J39" s="78" t="s">
        <v>167</v>
      </c>
      <c r="K39" s="78" t="s">
        <v>275</v>
      </c>
      <c r="L39" s="78" t="s">
        <v>210</v>
      </c>
      <c r="M39" s="78" t="s">
        <v>164</v>
      </c>
    </row>
    <row r="40" spans="1:13" s="56" customFormat="1" ht="30" customHeight="1" x14ac:dyDescent="0.25">
      <c r="A40" s="65">
        <v>39</v>
      </c>
      <c r="B40" s="72" t="s">
        <v>86</v>
      </c>
      <c r="C40" s="73">
        <v>44363</v>
      </c>
      <c r="D40" s="70">
        <v>90193000</v>
      </c>
      <c r="E40" s="74">
        <v>7</v>
      </c>
      <c r="F40" s="74" t="s">
        <v>11</v>
      </c>
      <c r="G40" s="78" t="s">
        <v>206</v>
      </c>
      <c r="H40" s="78" t="s">
        <v>166</v>
      </c>
      <c r="I40" s="76">
        <v>342206</v>
      </c>
      <c r="J40" s="78" t="s">
        <v>167</v>
      </c>
      <c r="K40" s="78" t="s">
        <v>275</v>
      </c>
      <c r="L40" s="78" t="s">
        <v>104</v>
      </c>
      <c r="M40" s="78" t="s">
        <v>80</v>
      </c>
    </row>
    <row r="41" spans="1:13" s="56" customFormat="1" ht="30" customHeight="1" x14ac:dyDescent="0.25">
      <c r="A41" s="50"/>
      <c r="B41" s="51"/>
      <c r="C41" s="52"/>
      <c r="D41" s="44"/>
      <c r="E41" s="53"/>
      <c r="F41" s="53"/>
      <c r="G41" s="54"/>
      <c r="H41" s="54"/>
      <c r="I41" s="61">
        <f>SUM(I2:I40)</f>
        <v>21052927</v>
      </c>
      <c r="J41" s="54"/>
      <c r="K41" s="54"/>
      <c r="L41" s="54"/>
      <c r="M41" s="54"/>
    </row>
    <row r="42" spans="1:13" x14ac:dyDescent="0.25">
      <c r="A42" s="48"/>
      <c r="I42" s="3"/>
    </row>
    <row r="43" spans="1:13" x14ac:dyDescent="0.25">
      <c r="A43" s="48"/>
      <c r="I43" s="60"/>
    </row>
    <row r="44" spans="1:13" ht="33" customHeight="1" x14ac:dyDescent="0.25">
      <c r="A44" s="49" t="s">
        <v>74</v>
      </c>
      <c r="B44" s="98" t="s">
        <v>177</v>
      </c>
      <c r="C44" s="99"/>
      <c r="D44" s="99"/>
      <c r="E44" s="99"/>
      <c r="F44" s="100"/>
      <c r="I44" s="60"/>
      <c r="J44" s="42"/>
    </row>
    <row r="45" spans="1:13" x14ac:dyDescent="0.25">
      <c r="I45" s="40"/>
    </row>
    <row r="46" spans="1:13" x14ac:dyDescent="0.25">
      <c r="I46" s="40"/>
    </row>
    <row r="47" spans="1:13" x14ac:dyDescent="0.25">
      <c r="G47" s="47"/>
      <c r="I47" s="40"/>
    </row>
    <row r="48" spans="1:13" x14ac:dyDescent="0.25">
      <c r="B48" s="41"/>
      <c r="I48" s="40"/>
    </row>
    <row r="49" spans="1:4" x14ac:dyDescent="0.25">
      <c r="B49" s="41"/>
    </row>
    <row r="50" spans="1:4" x14ac:dyDescent="0.25">
      <c r="B50" s="43"/>
      <c r="D50" s="43"/>
    </row>
    <row r="51" spans="1:4" x14ac:dyDescent="0.25">
      <c r="B51" s="43"/>
      <c r="D51" s="43"/>
    </row>
    <row r="52" spans="1:4" x14ac:dyDescent="0.25">
      <c r="B52" s="43"/>
      <c r="D52" s="43"/>
    </row>
    <row r="53" spans="1:4" x14ac:dyDescent="0.25">
      <c r="B53" s="43"/>
      <c r="D53" s="43"/>
    </row>
    <row r="54" spans="1:4" x14ac:dyDescent="0.25">
      <c r="B54" s="43"/>
      <c r="D54" s="43"/>
    </row>
    <row r="55" spans="1:4" x14ac:dyDescent="0.25">
      <c r="B55" s="43"/>
      <c r="D55" s="43"/>
    </row>
    <row r="56" spans="1:4" x14ac:dyDescent="0.25">
      <c r="B56" s="43"/>
      <c r="D56" s="43"/>
    </row>
    <row r="57" spans="1:4" x14ac:dyDescent="0.25">
      <c r="B57" s="43"/>
      <c r="D57" s="43"/>
    </row>
    <row r="58" spans="1:4" x14ac:dyDescent="0.25">
      <c r="B58" s="43"/>
      <c r="D58" s="43"/>
    </row>
    <row r="59" spans="1:4" x14ac:dyDescent="0.25">
      <c r="A59" s="43"/>
      <c r="B59" s="43"/>
      <c r="D59" s="43"/>
    </row>
    <row r="60" spans="1:4" x14ac:dyDescent="0.25">
      <c r="A60" s="43"/>
      <c r="B60" s="43"/>
      <c r="D60" s="43"/>
    </row>
    <row r="61" spans="1:4" x14ac:dyDescent="0.25">
      <c r="A61" s="43"/>
      <c r="B61" s="43"/>
      <c r="D61" s="43"/>
    </row>
    <row r="62" spans="1:4" x14ac:dyDescent="0.25">
      <c r="A62" s="43"/>
      <c r="B62" s="43"/>
      <c r="D62" s="43"/>
    </row>
    <row r="63" spans="1:4" x14ac:dyDescent="0.25">
      <c r="A63" s="43"/>
      <c r="B63" s="43"/>
      <c r="D63" s="43"/>
    </row>
    <row r="64" spans="1:4" x14ac:dyDescent="0.25">
      <c r="A64" s="43"/>
      <c r="B64" s="43"/>
      <c r="D64" s="43"/>
    </row>
    <row r="65" spans="1:4" x14ac:dyDescent="0.25">
      <c r="A65" s="43"/>
      <c r="B65" s="43"/>
      <c r="D65" s="43"/>
    </row>
    <row r="66" spans="1:4" x14ac:dyDescent="0.25">
      <c r="A66" s="43"/>
      <c r="B66" s="43"/>
      <c r="D66" s="43"/>
    </row>
    <row r="67" spans="1:4" x14ac:dyDescent="0.25">
      <c r="A67" s="43"/>
      <c r="B67" s="43"/>
      <c r="D67" s="43"/>
    </row>
    <row r="68" spans="1:4" x14ac:dyDescent="0.25">
      <c r="A68" s="43"/>
      <c r="B68" s="43"/>
      <c r="D68" s="43"/>
    </row>
    <row r="69" spans="1:4" x14ac:dyDescent="0.25">
      <c r="A69" s="43"/>
      <c r="B69" s="43"/>
      <c r="D69" s="43"/>
    </row>
    <row r="70" spans="1:4" x14ac:dyDescent="0.25">
      <c r="A70" s="43"/>
      <c r="B70" s="43"/>
      <c r="D70" s="43"/>
    </row>
    <row r="71" spans="1:4" x14ac:dyDescent="0.25">
      <c r="A71" s="43"/>
      <c r="B71" s="43"/>
      <c r="D71" s="43"/>
    </row>
    <row r="72" spans="1:4" x14ac:dyDescent="0.25">
      <c r="A72" s="43"/>
      <c r="B72" s="43"/>
      <c r="D72" s="43"/>
    </row>
    <row r="73" spans="1:4" x14ac:dyDescent="0.25">
      <c r="A73" s="43"/>
      <c r="B73" s="43"/>
      <c r="D73" s="43"/>
    </row>
    <row r="74" spans="1:4" x14ac:dyDescent="0.25">
      <c r="A74" s="43"/>
      <c r="B74" s="43"/>
      <c r="D74" s="43"/>
    </row>
    <row r="75" spans="1:4" x14ac:dyDescent="0.25">
      <c r="A75" s="43"/>
      <c r="B75" s="43"/>
      <c r="D75" s="43"/>
    </row>
    <row r="76" spans="1:4" x14ac:dyDescent="0.25">
      <c r="A76" s="43"/>
      <c r="B76" s="43"/>
      <c r="D76" s="43"/>
    </row>
    <row r="77" spans="1:4" x14ac:dyDescent="0.25">
      <c r="A77" s="43"/>
      <c r="B77" s="43"/>
      <c r="D77" s="43"/>
    </row>
    <row r="78" spans="1:4" x14ac:dyDescent="0.25">
      <c r="A78" s="43"/>
      <c r="B78" s="43"/>
      <c r="D78" s="43"/>
    </row>
    <row r="79" spans="1:4" x14ac:dyDescent="0.25">
      <c r="A79" s="43"/>
      <c r="B79" s="43"/>
      <c r="D79" s="43"/>
    </row>
    <row r="80" spans="1:4" x14ac:dyDescent="0.25">
      <c r="A80" s="43"/>
      <c r="B80" s="43"/>
      <c r="D80" s="43"/>
    </row>
    <row r="81" spans="1:4" x14ac:dyDescent="0.25">
      <c r="A81" s="43"/>
      <c r="B81" s="43"/>
      <c r="D81" s="43"/>
    </row>
    <row r="82" spans="1:4" x14ac:dyDescent="0.25">
      <c r="A82" s="43"/>
      <c r="B82" s="43"/>
      <c r="D82" s="43"/>
    </row>
    <row r="83" spans="1:4" x14ac:dyDescent="0.25">
      <c r="A83" s="43"/>
      <c r="B83" s="43"/>
      <c r="D83" s="43"/>
    </row>
    <row r="84" spans="1:4" x14ac:dyDescent="0.25">
      <c r="A84" s="43"/>
      <c r="B84" s="43"/>
      <c r="D84" s="43"/>
    </row>
    <row r="85" spans="1:4" x14ac:dyDescent="0.25">
      <c r="A85" s="43"/>
      <c r="B85" s="43"/>
      <c r="D85" s="43"/>
    </row>
    <row r="86" spans="1:4" x14ac:dyDescent="0.25">
      <c r="A86" s="43"/>
      <c r="B86" s="43"/>
      <c r="D86" s="43"/>
    </row>
    <row r="87" spans="1:4" x14ac:dyDescent="0.25">
      <c r="A87" s="43"/>
      <c r="B87" s="43"/>
      <c r="D87" s="43"/>
    </row>
    <row r="88" spans="1:4" x14ac:dyDescent="0.25">
      <c r="A88" s="43"/>
      <c r="B88" s="43"/>
      <c r="D88" s="43"/>
    </row>
    <row r="89" spans="1:4" x14ac:dyDescent="0.25">
      <c r="A89" s="43"/>
      <c r="B89" s="43"/>
      <c r="D89" s="43"/>
    </row>
    <row r="90" spans="1:4" x14ac:dyDescent="0.25">
      <c r="A90" s="43"/>
      <c r="B90" s="43"/>
      <c r="D90" s="43"/>
    </row>
    <row r="91" spans="1:4" x14ac:dyDescent="0.25">
      <c r="A91" s="43"/>
      <c r="B91" s="43"/>
      <c r="D91" s="43"/>
    </row>
    <row r="92" spans="1:4" x14ac:dyDescent="0.25">
      <c r="A92" s="43"/>
      <c r="B92" s="43"/>
      <c r="D92" s="43"/>
    </row>
    <row r="93" spans="1:4" x14ac:dyDescent="0.25">
      <c r="A93" s="43"/>
      <c r="B93" s="43"/>
      <c r="D93" s="43"/>
    </row>
    <row r="94" spans="1:4" x14ac:dyDescent="0.25">
      <c r="A94" s="43"/>
      <c r="B94" s="43"/>
      <c r="D94" s="43"/>
    </row>
    <row r="95" spans="1:4" x14ac:dyDescent="0.25">
      <c r="A95" s="43"/>
      <c r="B95" s="43"/>
      <c r="D95" s="43"/>
    </row>
    <row r="96" spans="1:4" x14ac:dyDescent="0.25">
      <c r="A96" s="43"/>
      <c r="B96" s="43"/>
      <c r="D96" s="43"/>
    </row>
    <row r="97" spans="1:4" x14ac:dyDescent="0.25">
      <c r="A97" s="43"/>
      <c r="B97" s="43"/>
      <c r="D97" s="43"/>
    </row>
    <row r="98" spans="1:4" x14ac:dyDescent="0.25">
      <c r="A98" s="43"/>
      <c r="B98" s="43"/>
      <c r="D98" s="43"/>
    </row>
    <row r="99" spans="1:4" x14ac:dyDescent="0.25">
      <c r="A99" s="43"/>
      <c r="B99" s="43"/>
      <c r="D99" s="43"/>
    </row>
    <row r="100" spans="1:4" x14ac:dyDescent="0.25">
      <c r="A100" s="43"/>
      <c r="B100" s="43"/>
      <c r="D100" s="43"/>
    </row>
    <row r="101" spans="1:4" x14ac:dyDescent="0.25">
      <c r="A101" s="43"/>
      <c r="B101" s="43"/>
      <c r="D101" s="43"/>
    </row>
    <row r="102" spans="1:4" x14ac:dyDescent="0.25">
      <c r="A102" s="43"/>
      <c r="B102" s="43"/>
      <c r="D102" s="43"/>
    </row>
    <row r="103" spans="1:4" x14ac:dyDescent="0.25">
      <c r="A103" s="43"/>
      <c r="B103" s="43"/>
      <c r="D103" s="43"/>
    </row>
    <row r="104" spans="1:4" x14ac:dyDescent="0.25">
      <c r="A104" s="43"/>
      <c r="B104" s="43"/>
      <c r="D104" s="43"/>
    </row>
    <row r="105" spans="1:4" x14ac:dyDescent="0.25">
      <c r="A105" s="43"/>
      <c r="B105" s="43"/>
      <c r="D105" s="43"/>
    </row>
    <row r="106" spans="1:4" x14ac:dyDescent="0.25">
      <c r="A106" s="43"/>
      <c r="B106" s="43"/>
      <c r="D106" s="43"/>
    </row>
    <row r="107" spans="1:4" x14ac:dyDescent="0.25">
      <c r="A107" s="43"/>
      <c r="B107" s="43"/>
      <c r="D107" s="43"/>
    </row>
    <row r="108" spans="1:4" x14ac:dyDescent="0.25">
      <c r="A108" s="43"/>
      <c r="B108" s="43"/>
      <c r="D108" s="43"/>
    </row>
    <row r="109" spans="1:4" x14ac:dyDescent="0.25">
      <c r="A109" s="43"/>
      <c r="B109" s="43"/>
      <c r="D109" s="43"/>
    </row>
  </sheetData>
  <mergeCells count="1">
    <mergeCell ref="B44:F4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RowHeight="15" x14ac:dyDescent="0.25"/>
  <cols>
    <col min="1" max="1" width="9.5703125" style="1" customWidth="1"/>
    <col min="2" max="2" width="28.85546875" style="1" bestFit="1" customWidth="1"/>
    <col min="3" max="3" width="10.5703125" style="43" bestFit="1" customWidth="1"/>
    <col min="4" max="4" width="11.28515625" style="4" bestFit="1" customWidth="1"/>
    <col min="5" max="5" width="3.7109375" style="43" bestFit="1" customWidth="1"/>
    <col min="6" max="6" width="35.140625" style="43" bestFit="1" customWidth="1"/>
    <col min="7" max="7" width="134.28515625" style="43" bestFit="1" customWidth="1"/>
    <col min="8" max="8" width="36.7109375" style="43" bestFit="1" customWidth="1"/>
    <col min="9" max="9" width="13.42578125" style="43" customWidth="1"/>
    <col min="10" max="10" width="53.5703125" style="43" bestFit="1" customWidth="1"/>
    <col min="11" max="11" width="36.7109375" style="43" bestFit="1" customWidth="1"/>
    <col min="12" max="12" width="88.140625" style="43" bestFit="1" customWidth="1"/>
    <col min="13" max="13" width="68.85546875" style="43" bestFit="1" customWidth="1"/>
    <col min="14" max="16384" width="11.42578125" style="43"/>
  </cols>
  <sheetData>
    <row r="1" spans="1:13" s="2" customFormat="1" ht="35.25" customHeight="1" x14ac:dyDescent="0.25">
      <c r="A1" s="45" t="s">
        <v>43</v>
      </c>
      <c r="B1" s="45" t="s">
        <v>0</v>
      </c>
      <c r="C1" s="45" t="s">
        <v>73</v>
      </c>
      <c r="D1" s="46" t="s">
        <v>2</v>
      </c>
      <c r="E1" s="45" t="s">
        <v>1</v>
      </c>
      <c r="F1" s="45" t="s">
        <v>68</v>
      </c>
      <c r="G1" s="45" t="s">
        <v>4</v>
      </c>
      <c r="H1" s="45" t="s">
        <v>9</v>
      </c>
      <c r="I1" s="45" t="s">
        <v>3</v>
      </c>
      <c r="J1" s="45" t="s">
        <v>69</v>
      </c>
      <c r="K1" s="45" t="s">
        <v>70</v>
      </c>
      <c r="L1" s="45" t="s">
        <v>71</v>
      </c>
      <c r="M1" s="45" t="s">
        <v>72</v>
      </c>
    </row>
    <row r="2" spans="1:13" s="56" customFormat="1" ht="30" customHeight="1" x14ac:dyDescent="0.25">
      <c r="A2" s="50">
        <v>1</v>
      </c>
      <c r="B2" s="51" t="s">
        <v>105</v>
      </c>
      <c r="C2" s="52">
        <v>44245</v>
      </c>
      <c r="D2" s="44">
        <v>84295700</v>
      </c>
      <c r="E2" s="53">
        <v>1</v>
      </c>
      <c r="F2" s="53" t="s">
        <v>81</v>
      </c>
      <c r="G2" s="54" t="s">
        <v>122</v>
      </c>
      <c r="H2" s="54" t="s">
        <v>106</v>
      </c>
      <c r="I2" s="55">
        <v>397198</v>
      </c>
      <c r="J2" s="54" t="s">
        <v>75</v>
      </c>
      <c r="K2" s="54" t="s">
        <v>76</v>
      </c>
      <c r="L2" s="54" t="s">
        <v>77</v>
      </c>
      <c r="M2" s="54" t="s">
        <v>79</v>
      </c>
    </row>
    <row r="3" spans="1:13" s="56" customFormat="1" ht="30" customHeight="1" x14ac:dyDescent="0.25">
      <c r="A3" s="50">
        <v>2</v>
      </c>
      <c r="B3" s="51" t="s">
        <v>45</v>
      </c>
      <c r="C3" s="52">
        <v>44253</v>
      </c>
      <c r="D3" s="44">
        <v>84295700</v>
      </c>
      <c r="E3" s="53">
        <v>1</v>
      </c>
      <c r="F3" s="53" t="s">
        <v>81</v>
      </c>
      <c r="G3" s="54" t="s">
        <v>119</v>
      </c>
      <c r="H3" s="54" t="s">
        <v>82</v>
      </c>
      <c r="I3" s="55">
        <v>248247</v>
      </c>
      <c r="J3" s="54" t="s">
        <v>90</v>
      </c>
      <c r="K3" s="54" t="s">
        <v>76</v>
      </c>
      <c r="L3" s="54" t="s">
        <v>107</v>
      </c>
      <c r="M3" s="54" t="s">
        <v>108</v>
      </c>
    </row>
    <row r="4" spans="1:13" s="56" customFormat="1" ht="30" customHeight="1" x14ac:dyDescent="0.25">
      <c r="A4" s="50">
        <v>3</v>
      </c>
      <c r="B4" s="51" t="s">
        <v>6</v>
      </c>
      <c r="C4" s="52">
        <v>44267</v>
      </c>
      <c r="D4" s="44">
        <v>84295700</v>
      </c>
      <c r="E4" s="53">
        <v>1</v>
      </c>
      <c r="F4" s="53" t="s">
        <v>81</v>
      </c>
      <c r="G4" s="54" t="s">
        <v>120</v>
      </c>
      <c r="H4" s="54" t="s">
        <v>109</v>
      </c>
      <c r="I4" s="55">
        <v>135000</v>
      </c>
      <c r="J4" s="54" t="s">
        <v>75</v>
      </c>
      <c r="K4" s="54" t="s">
        <v>76</v>
      </c>
      <c r="L4" s="57" t="s">
        <v>77</v>
      </c>
      <c r="M4" s="54" t="s">
        <v>80</v>
      </c>
    </row>
    <row r="5" spans="1:13" s="56" customFormat="1" ht="30" customHeight="1" x14ac:dyDescent="0.25">
      <c r="A5" s="50">
        <v>4</v>
      </c>
      <c r="B5" s="51" t="s">
        <v>47</v>
      </c>
      <c r="C5" s="52">
        <v>44239</v>
      </c>
      <c r="D5" s="44">
        <v>80764900</v>
      </c>
      <c r="E5" s="53">
        <v>0</v>
      </c>
      <c r="F5" s="53" t="s">
        <v>95</v>
      </c>
      <c r="G5" s="54" t="s">
        <v>110</v>
      </c>
      <c r="H5" s="54" t="s">
        <v>96</v>
      </c>
      <c r="I5" s="55">
        <v>88899</v>
      </c>
      <c r="J5" s="54" t="s">
        <v>90</v>
      </c>
      <c r="K5" s="54" t="s">
        <v>76</v>
      </c>
      <c r="L5" s="57" t="s">
        <v>78</v>
      </c>
      <c r="M5" s="54" t="s">
        <v>80</v>
      </c>
    </row>
    <row r="6" spans="1:13" s="56" customFormat="1" ht="30" customHeight="1" x14ac:dyDescent="0.25">
      <c r="A6" s="50">
        <v>5</v>
      </c>
      <c r="B6" s="51" t="s">
        <v>97</v>
      </c>
      <c r="C6" s="52">
        <v>44266</v>
      </c>
      <c r="D6" s="44">
        <v>96852720</v>
      </c>
      <c r="E6" s="53">
        <v>7</v>
      </c>
      <c r="F6" s="53" t="s">
        <v>98</v>
      </c>
      <c r="G6" s="54" t="s">
        <v>121</v>
      </c>
      <c r="H6" s="54" t="s">
        <v>111</v>
      </c>
      <c r="I6" s="55">
        <v>69996</v>
      </c>
      <c r="J6" s="54" t="s">
        <v>75</v>
      </c>
      <c r="K6" s="54" t="s">
        <v>76</v>
      </c>
      <c r="L6" s="54" t="s">
        <v>77</v>
      </c>
      <c r="M6" s="54" t="s">
        <v>79</v>
      </c>
    </row>
    <row r="7" spans="1:13" s="56" customFormat="1" ht="30" customHeight="1" x14ac:dyDescent="0.25">
      <c r="A7" s="50">
        <v>6</v>
      </c>
      <c r="B7" s="51" t="s">
        <v>7</v>
      </c>
      <c r="C7" s="52">
        <v>44234</v>
      </c>
      <c r="D7" s="44">
        <v>90193000</v>
      </c>
      <c r="E7" s="53">
        <v>7</v>
      </c>
      <c r="F7" s="53" t="s">
        <v>112</v>
      </c>
      <c r="G7" s="54" t="s">
        <v>123</v>
      </c>
      <c r="H7" s="54" t="s">
        <v>8</v>
      </c>
      <c r="I7" s="55">
        <v>261495</v>
      </c>
      <c r="J7" s="54" t="s">
        <v>75</v>
      </c>
      <c r="K7" s="54" t="s">
        <v>76</v>
      </c>
      <c r="L7" s="54" t="s">
        <v>113</v>
      </c>
      <c r="M7" s="54" t="s">
        <v>114</v>
      </c>
    </row>
    <row r="8" spans="1:13" s="56" customFormat="1" ht="30" customHeight="1" x14ac:dyDescent="0.25">
      <c r="A8" s="50">
        <v>7</v>
      </c>
      <c r="B8" s="51" t="s">
        <v>83</v>
      </c>
      <c r="C8" s="52">
        <v>44249</v>
      </c>
      <c r="D8" s="44">
        <v>76564940</v>
      </c>
      <c r="E8" s="58">
        <v>4</v>
      </c>
      <c r="F8" s="53" t="s">
        <v>84</v>
      </c>
      <c r="G8" s="54" t="s">
        <v>124</v>
      </c>
      <c r="H8" s="54" t="s">
        <v>84</v>
      </c>
      <c r="I8" s="55">
        <v>219005</v>
      </c>
      <c r="J8" s="54" t="s">
        <v>75</v>
      </c>
      <c r="K8" s="54" t="s">
        <v>76</v>
      </c>
      <c r="L8" s="54" t="s">
        <v>78</v>
      </c>
      <c r="M8" s="54" t="s">
        <v>80</v>
      </c>
    </row>
    <row r="9" spans="1:13" s="56" customFormat="1" ht="30" customHeight="1" x14ac:dyDescent="0.25">
      <c r="A9" s="50">
        <v>8</v>
      </c>
      <c r="B9" s="51" t="s">
        <v>83</v>
      </c>
      <c r="C9" s="52">
        <v>44249</v>
      </c>
      <c r="D9" s="44">
        <v>76564940</v>
      </c>
      <c r="E9" s="53">
        <v>4</v>
      </c>
      <c r="F9" s="53" t="s">
        <v>84</v>
      </c>
      <c r="G9" s="54" t="s">
        <v>125</v>
      </c>
      <c r="H9" s="54" t="s">
        <v>84</v>
      </c>
      <c r="I9" s="55">
        <v>219005</v>
      </c>
      <c r="J9" s="54" t="s">
        <v>75</v>
      </c>
      <c r="K9" s="54" t="s">
        <v>76</v>
      </c>
      <c r="L9" s="54" t="s">
        <v>78</v>
      </c>
      <c r="M9" s="54" t="s">
        <v>80</v>
      </c>
    </row>
    <row r="10" spans="1:13" s="56" customFormat="1" ht="30" customHeight="1" x14ac:dyDescent="0.25">
      <c r="A10" s="50">
        <v>9</v>
      </c>
      <c r="B10" s="51" t="s">
        <v>99</v>
      </c>
      <c r="C10" s="52">
        <v>44225</v>
      </c>
      <c r="D10" s="44">
        <v>87778800</v>
      </c>
      <c r="E10" s="53">
        <v>8</v>
      </c>
      <c r="F10" s="53" t="s">
        <v>100</v>
      </c>
      <c r="G10" s="54" t="s">
        <v>127</v>
      </c>
      <c r="H10" s="54" t="s">
        <v>101</v>
      </c>
      <c r="I10" s="55">
        <v>55654</v>
      </c>
      <c r="J10" s="54" t="s">
        <v>90</v>
      </c>
      <c r="K10" s="54" t="s">
        <v>76</v>
      </c>
      <c r="L10" s="54" t="s">
        <v>77</v>
      </c>
      <c r="M10" s="54" t="s">
        <v>79</v>
      </c>
    </row>
    <row r="11" spans="1:13" s="56" customFormat="1" ht="30" customHeight="1" x14ac:dyDescent="0.25">
      <c r="A11" s="50">
        <v>10</v>
      </c>
      <c r="B11" s="51" t="s">
        <v>99</v>
      </c>
      <c r="C11" s="52">
        <v>44225</v>
      </c>
      <c r="D11" s="44">
        <v>90193000</v>
      </c>
      <c r="E11" s="53">
        <v>7</v>
      </c>
      <c r="F11" s="53" t="s">
        <v>102</v>
      </c>
      <c r="G11" s="54" t="s">
        <v>126</v>
      </c>
      <c r="H11" s="59" t="s">
        <v>103</v>
      </c>
      <c r="I11" s="55">
        <v>630303</v>
      </c>
      <c r="J11" s="59" t="s">
        <v>90</v>
      </c>
      <c r="K11" s="59" t="s">
        <v>76</v>
      </c>
      <c r="L11" s="59" t="s">
        <v>77</v>
      </c>
      <c r="M11" s="59" t="s">
        <v>79</v>
      </c>
    </row>
    <row r="12" spans="1:13" s="56" customFormat="1" ht="30" customHeight="1" x14ac:dyDescent="0.25">
      <c r="A12" s="50">
        <v>11</v>
      </c>
      <c r="B12" s="51" t="s">
        <v>118</v>
      </c>
      <c r="C12" s="52">
        <v>44206</v>
      </c>
      <c r="D12" s="44">
        <v>90193000</v>
      </c>
      <c r="E12" s="53">
        <v>7</v>
      </c>
      <c r="F12" s="53" t="s">
        <v>11</v>
      </c>
      <c r="G12" s="54" t="s">
        <v>128</v>
      </c>
      <c r="H12" s="54" t="s">
        <v>8</v>
      </c>
      <c r="I12" s="55">
        <v>342206</v>
      </c>
      <c r="J12" s="54" t="s">
        <v>90</v>
      </c>
      <c r="K12" s="54" t="s">
        <v>76</v>
      </c>
      <c r="L12" s="54" t="s">
        <v>104</v>
      </c>
      <c r="M12" s="54" t="s">
        <v>80</v>
      </c>
    </row>
    <row r="13" spans="1:13" s="56" customFormat="1" ht="30" customHeight="1" x14ac:dyDescent="0.25">
      <c r="A13" s="50">
        <v>12</v>
      </c>
      <c r="B13" s="51" t="s">
        <v>118</v>
      </c>
      <c r="C13" s="52">
        <v>44234</v>
      </c>
      <c r="D13" s="44">
        <v>90193000</v>
      </c>
      <c r="E13" s="53">
        <v>7</v>
      </c>
      <c r="F13" s="53" t="s">
        <v>11</v>
      </c>
      <c r="G13" s="54" t="s">
        <v>128</v>
      </c>
      <c r="H13" s="54" t="s">
        <v>8</v>
      </c>
      <c r="I13" s="55">
        <v>261496</v>
      </c>
      <c r="J13" s="54" t="s">
        <v>90</v>
      </c>
      <c r="K13" s="54" t="s">
        <v>76</v>
      </c>
      <c r="L13" s="54" t="s">
        <v>104</v>
      </c>
      <c r="M13" s="54" t="s">
        <v>80</v>
      </c>
    </row>
    <row r="14" spans="1:13" s="56" customFormat="1" ht="30" customHeight="1" x14ac:dyDescent="0.25">
      <c r="A14" s="50">
        <v>13</v>
      </c>
      <c r="B14" s="51" t="s">
        <v>85</v>
      </c>
      <c r="C14" s="52">
        <v>44199</v>
      </c>
      <c r="D14" s="44">
        <v>90193000</v>
      </c>
      <c r="E14" s="53">
        <v>7</v>
      </c>
      <c r="F14" s="53" t="s">
        <v>11</v>
      </c>
      <c r="G14" s="54" t="s">
        <v>129</v>
      </c>
      <c r="H14" s="54" t="s">
        <v>8</v>
      </c>
      <c r="I14" s="55">
        <v>342206</v>
      </c>
      <c r="J14" s="54" t="s">
        <v>75</v>
      </c>
      <c r="K14" s="54" t="s">
        <v>76</v>
      </c>
      <c r="L14" s="54" t="s">
        <v>78</v>
      </c>
      <c r="M14" s="54" t="s">
        <v>80</v>
      </c>
    </row>
    <row r="15" spans="1:13" s="56" customFormat="1" ht="30" customHeight="1" x14ac:dyDescent="0.25">
      <c r="A15" s="50">
        <v>14</v>
      </c>
      <c r="B15" s="51" t="s">
        <v>85</v>
      </c>
      <c r="C15" s="52">
        <v>44220</v>
      </c>
      <c r="D15" s="44">
        <v>90193000</v>
      </c>
      <c r="E15" s="53">
        <v>7</v>
      </c>
      <c r="F15" s="53" t="s">
        <v>11</v>
      </c>
      <c r="G15" s="54" t="s">
        <v>130</v>
      </c>
      <c r="H15" s="54" t="s">
        <v>8</v>
      </c>
      <c r="I15" s="55">
        <v>522991</v>
      </c>
      <c r="J15" s="54" t="s">
        <v>75</v>
      </c>
      <c r="K15" s="54" t="s">
        <v>76</v>
      </c>
      <c r="L15" s="54" t="s">
        <v>115</v>
      </c>
      <c r="M15" s="54" t="s">
        <v>116</v>
      </c>
    </row>
    <row r="16" spans="1:13" s="56" customFormat="1" ht="30" customHeight="1" x14ac:dyDescent="0.25">
      <c r="A16" s="50">
        <v>15</v>
      </c>
      <c r="B16" s="51" t="s">
        <v>85</v>
      </c>
      <c r="C16" s="52">
        <v>44241</v>
      </c>
      <c r="D16" s="44">
        <v>90193000</v>
      </c>
      <c r="E16" s="53">
        <v>7</v>
      </c>
      <c r="F16" s="53" t="s">
        <v>11</v>
      </c>
      <c r="G16" s="54" t="s">
        <v>131</v>
      </c>
      <c r="H16" s="54" t="s">
        <v>8</v>
      </c>
      <c r="I16" s="55">
        <v>522991</v>
      </c>
      <c r="J16" s="54" t="s">
        <v>75</v>
      </c>
      <c r="K16" s="54" t="s">
        <v>76</v>
      </c>
      <c r="L16" s="54" t="s">
        <v>115</v>
      </c>
      <c r="M16" s="54" t="s">
        <v>116</v>
      </c>
    </row>
    <row r="17" spans="1:13" s="56" customFormat="1" ht="30" customHeight="1" x14ac:dyDescent="0.25">
      <c r="A17" s="50">
        <v>16</v>
      </c>
      <c r="B17" s="51" t="s">
        <v>86</v>
      </c>
      <c r="C17" s="52">
        <v>44227</v>
      </c>
      <c r="D17" s="44">
        <v>76201828</v>
      </c>
      <c r="E17" s="53">
        <v>4</v>
      </c>
      <c r="F17" s="53" t="s">
        <v>87</v>
      </c>
      <c r="G17" s="54" t="s">
        <v>92</v>
      </c>
      <c r="H17" s="54" t="s">
        <v>93</v>
      </c>
      <c r="I17" s="55">
        <v>4034100</v>
      </c>
      <c r="J17" s="54" t="s">
        <v>89</v>
      </c>
      <c r="K17" s="54" t="s">
        <v>88</v>
      </c>
      <c r="L17" s="54" t="s">
        <v>91</v>
      </c>
      <c r="M17" s="54" t="s">
        <v>79</v>
      </c>
    </row>
    <row r="18" spans="1:13" s="56" customFormat="1" ht="30" customHeight="1" x14ac:dyDescent="0.25">
      <c r="A18" s="50">
        <v>17</v>
      </c>
      <c r="B18" s="51" t="s">
        <v>86</v>
      </c>
      <c r="C18" s="52">
        <v>44247</v>
      </c>
      <c r="D18" s="44">
        <v>76201828</v>
      </c>
      <c r="E18" s="53">
        <v>4</v>
      </c>
      <c r="F18" s="53" t="s">
        <v>87</v>
      </c>
      <c r="G18" s="54" t="s">
        <v>92</v>
      </c>
      <c r="H18" s="54" t="s">
        <v>93</v>
      </c>
      <c r="I18" s="55">
        <v>4034100</v>
      </c>
      <c r="J18" s="54" t="s">
        <v>89</v>
      </c>
      <c r="K18" s="54" t="s">
        <v>88</v>
      </c>
      <c r="L18" s="54" t="s">
        <v>91</v>
      </c>
      <c r="M18" s="54" t="s">
        <v>79</v>
      </c>
    </row>
    <row r="19" spans="1:13" s="56" customFormat="1" ht="30" customHeight="1" x14ac:dyDescent="0.25">
      <c r="A19" s="50">
        <v>18</v>
      </c>
      <c r="B19" s="51" t="s">
        <v>86</v>
      </c>
      <c r="C19" s="52">
        <v>44206</v>
      </c>
      <c r="D19" s="44">
        <v>90193000</v>
      </c>
      <c r="E19" s="53">
        <v>7</v>
      </c>
      <c r="F19" s="53" t="s">
        <v>11</v>
      </c>
      <c r="G19" s="54" t="s">
        <v>128</v>
      </c>
      <c r="H19" s="54" t="s">
        <v>8</v>
      </c>
      <c r="I19" s="55">
        <v>342206</v>
      </c>
      <c r="J19" s="54" t="s">
        <v>90</v>
      </c>
      <c r="K19" s="54" t="s">
        <v>76</v>
      </c>
      <c r="L19" s="54" t="s">
        <v>104</v>
      </c>
      <c r="M19" s="54" t="s">
        <v>80</v>
      </c>
    </row>
    <row r="20" spans="1:13" s="56" customFormat="1" ht="30" customHeight="1" x14ac:dyDescent="0.25">
      <c r="A20" s="50"/>
      <c r="B20" s="51"/>
      <c r="C20" s="52"/>
      <c r="D20" s="44"/>
      <c r="E20" s="53"/>
      <c r="F20" s="53"/>
      <c r="G20" s="54"/>
      <c r="H20" s="54"/>
      <c r="I20" s="61">
        <f>SUM(I2:I19)</f>
        <v>12727098</v>
      </c>
      <c r="J20" s="54"/>
      <c r="K20" s="54"/>
      <c r="L20" s="54"/>
      <c r="M20" s="54"/>
    </row>
    <row r="21" spans="1:13" x14ac:dyDescent="0.25">
      <c r="A21" s="48"/>
      <c r="I21" s="3"/>
    </row>
    <row r="22" spans="1:13" x14ac:dyDescent="0.25">
      <c r="A22" s="48"/>
      <c r="I22" s="60">
        <f>SUM(I2:I21)</f>
        <v>25454196</v>
      </c>
    </row>
    <row r="23" spans="1:13" ht="33" customHeight="1" x14ac:dyDescent="0.25">
      <c r="A23" s="49" t="s">
        <v>74</v>
      </c>
      <c r="B23" s="98" t="s">
        <v>117</v>
      </c>
      <c r="C23" s="99"/>
      <c r="D23" s="99"/>
      <c r="E23" s="99"/>
      <c r="F23" s="100"/>
      <c r="I23" s="60">
        <f>+'Resumen por Región'!C25</f>
        <v>12727098</v>
      </c>
      <c r="J23" s="42"/>
    </row>
    <row r="24" spans="1:13" x14ac:dyDescent="0.25">
      <c r="I24" s="40">
        <f>+I22-I23</f>
        <v>12727098</v>
      </c>
    </row>
    <row r="26" spans="1:13" x14ac:dyDescent="0.25">
      <c r="G26" s="47"/>
    </row>
    <row r="27" spans="1:13" x14ac:dyDescent="0.25">
      <c r="B27" s="41"/>
    </row>
    <row r="28" spans="1:13" x14ac:dyDescent="0.25">
      <c r="B28" s="41"/>
    </row>
    <row r="29" spans="1:13" x14ac:dyDescent="0.25">
      <c r="B29" s="43"/>
      <c r="D29" s="43"/>
    </row>
    <row r="30" spans="1:13" x14ac:dyDescent="0.25">
      <c r="B30" s="43"/>
      <c r="D30" s="43"/>
    </row>
    <row r="31" spans="1:13" x14ac:dyDescent="0.25">
      <c r="B31" s="43"/>
      <c r="D31" s="43"/>
    </row>
    <row r="32" spans="1:13" x14ac:dyDescent="0.25">
      <c r="B32" s="43"/>
      <c r="D32" s="43"/>
    </row>
    <row r="33" spans="1:4" x14ac:dyDescent="0.25">
      <c r="B33" s="43"/>
      <c r="D33" s="43"/>
    </row>
    <row r="34" spans="1:4" x14ac:dyDescent="0.25">
      <c r="B34" s="43"/>
      <c r="D34" s="43"/>
    </row>
    <row r="35" spans="1:4" x14ac:dyDescent="0.25">
      <c r="B35" s="43"/>
      <c r="D35" s="43"/>
    </row>
    <row r="36" spans="1:4" x14ac:dyDescent="0.25">
      <c r="B36" s="43"/>
      <c r="D36" s="43"/>
    </row>
    <row r="37" spans="1:4" x14ac:dyDescent="0.25">
      <c r="B37" s="43"/>
      <c r="D37" s="43"/>
    </row>
    <row r="38" spans="1:4" x14ac:dyDescent="0.25">
      <c r="A38" s="43"/>
      <c r="B38" s="43"/>
      <c r="D38" s="43"/>
    </row>
    <row r="39" spans="1:4" x14ac:dyDescent="0.25">
      <c r="A39" s="43"/>
      <c r="B39" s="43"/>
      <c r="D39" s="43"/>
    </row>
    <row r="40" spans="1:4" x14ac:dyDescent="0.25">
      <c r="A40" s="43"/>
      <c r="B40" s="43"/>
      <c r="D40" s="43"/>
    </row>
    <row r="41" spans="1:4" x14ac:dyDescent="0.25">
      <c r="A41" s="43"/>
      <c r="B41" s="43"/>
      <c r="D41" s="43"/>
    </row>
    <row r="42" spans="1:4" x14ac:dyDescent="0.25">
      <c r="A42" s="43"/>
      <c r="B42" s="43"/>
      <c r="D42" s="43"/>
    </row>
    <row r="43" spans="1:4" x14ac:dyDescent="0.25">
      <c r="A43" s="43"/>
      <c r="B43" s="43"/>
      <c r="D43" s="43"/>
    </row>
    <row r="44" spans="1:4" x14ac:dyDescent="0.25">
      <c r="A44" s="43"/>
      <c r="B44" s="43"/>
      <c r="D44" s="43"/>
    </row>
    <row r="45" spans="1:4" x14ac:dyDescent="0.25">
      <c r="A45" s="43"/>
      <c r="B45" s="43"/>
      <c r="D45" s="43"/>
    </row>
    <row r="46" spans="1:4" x14ac:dyDescent="0.25">
      <c r="A46" s="43"/>
      <c r="B46" s="43"/>
      <c r="D46" s="43"/>
    </row>
    <row r="47" spans="1:4" x14ac:dyDescent="0.25">
      <c r="A47" s="43"/>
      <c r="B47" s="43"/>
      <c r="D47" s="43"/>
    </row>
    <row r="48" spans="1:4" x14ac:dyDescent="0.25">
      <c r="A48" s="43"/>
      <c r="B48" s="43"/>
      <c r="D48" s="43"/>
    </row>
    <row r="49" spans="1:4" x14ac:dyDescent="0.25">
      <c r="A49" s="43"/>
      <c r="B49" s="43"/>
      <c r="D49" s="43"/>
    </row>
    <row r="50" spans="1:4" x14ac:dyDescent="0.25">
      <c r="A50" s="43"/>
      <c r="B50" s="43"/>
      <c r="D50" s="43"/>
    </row>
    <row r="51" spans="1:4" x14ac:dyDescent="0.25">
      <c r="A51" s="43"/>
      <c r="B51" s="43"/>
      <c r="D51" s="43"/>
    </row>
    <row r="52" spans="1:4" x14ac:dyDescent="0.25">
      <c r="A52" s="43"/>
      <c r="B52" s="43"/>
      <c r="D52" s="43"/>
    </row>
    <row r="53" spans="1:4" x14ac:dyDescent="0.25">
      <c r="A53" s="43"/>
      <c r="B53" s="43"/>
      <c r="D53" s="43"/>
    </row>
    <row r="54" spans="1:4" x14ac:dyDescent="0.25">
      <c r="A54" s="43"/>
      <c r="B54" s="43"/>
      <c r="D54" s="43"/>
    </row>
    <row r="55" spans="1:4" x14ac:dyDescent="0.25">
      <c r="A55" s="43"/>
      <c r="B55" s="43"/>
      <c r="D55" s="43"/>
    </row>
    <row r="56" spans="1:4" x14ac:dyDescent="0.25">
      <c r="A56" s="43"/>
      <c r="B56" s="43"/>
      <c r="D56" s="43"/>
    </row>
    <row r="57" spans="1:4" x14ac:dyDescent="0.25">
      <c r="A57" s="43"/>
      <c r="B57" s="43"/>
      <c r="D57" s="43"/>
    </row>
    <row r="58" spans="1:4" x14ac:dyDescent="0.25">
      <c r="A58" s="43"/>
      <c r="B58" s="43"/>
      <c r="D58" s="43"/>
    </row>
    <row r="59" spans="1:4" x14ac:dyDescent="0.25">
      <c r="A59" s="43"/>
      <c r="B59" s="43"/>
      <c r="D59" s="43"/>
    </row>
    <row r="60" spans="1:4" x14ac:dyDescent="0.25">
      <c r="A60" s="43"/>
      <c r="B60" s="43"/>
      <c r="D60" s="43"/>
    </row>
    <row r="61" spans="1:4" x14ac:dyDescent="0.25">
      <c r="A61" s="43"/>
      <c r="B61" s="43"/>
      <c r="D61" s="43"/>
    </row>
    <row r="62" spans="1:4" x14ac:dyDescent="0.25">
      <c r="A62" s="43"/>
      <c r="B62" s="43"/>
      <c r="D62" s="43"/>
    </row>
    <row r="63" spans="1:4" x14ac:dyDescent="0.25">
      <c r="A63" s="43"/>
      <c r="B63" s="43"/>
      <c r="D63" s="43"/>
    </row>
    <row r="64" spans="1:4" x14ac:dyDescent="0.25">
      <c r="A64" s="43"/>
      <c r="B64" s="43"/>
      <c r="D64" s="43"/>
    </row>
    <row r="65" spans="1:4" x14ac:dyDescent="0.25">
      <c r="A65" s="43"/>
      <c r="B65" s="43"/>
      <c r="D65" s="43"/>
    </row>
    <row r="66" spans="1:4" x14ac:dyDescent="0.25">
      <c r="A66" s="43"/>
      <c r="B66" s="43"/>
      <c r="D66" s="43"/>
    </row>
    <row r="67" spans="1:4" x14ac:dyDescent="0.25">
      <c r="A67" s="43"/>
      <c r="B67" s="43"/>
      <c r="D67" s="43"/>
    </row>
    <row r="68" spans="1:4" x14ac:dyDescent="0.25">
      <c r="A68" s="43"/>
      <c r="B68" s="43"/>
      <c r="D68" s="43"/>
    </row>
    <row r="69" spans="1:4" x14ac:dyDescent="0.25">
      <c r="A69" s="43"/>
      <c r="B69" s="43"/>
      <c r="D69" s="43"/>
    </row>
    <row r="70" spans="1:4" x14ac:dyDescent="0.25">
      <c r="A70" s="43"/>
      <c r="B70" s="43"/>
      <c r="D70" s="43"/>
    </row>
    <row r="71" spans="1:4" x14ac:dyDescent="0.25">
      <c r="A71" s="43"/>
      <c r="B71" s="43"/>
      <c r="D71" s="43"/>
    </row>
    <row r="72" spans="1:4" x14ac:dyDescent="0.25">
      <c r="A72" s="43"/>
      <c r="B72" s="43"/>
      <c r="D72" s="43"/>
    </row>
    <row r="73" spans="1:4" x14ac:dyDescent="0.25">
      <c r="A73" s="43"/>
      <c r="B73" s="43"/>
      <c r="D73" s="43"/>
    </row>
    <row r="74" spans="1:4" x14ac:dyDescent="0.25">
      <c r="A74" s="43"/>
      <c r="B74" s="43"/>
      <c r="D74" s="43"/>
    </row>
    <row r="75" spans="1:4" x14ac:dyDescent="0.25">
      <c r="A75" s="43"/>
      <c r="B75" s="43"/>
      <c r="D75" s="43"/>
    </row>
    <row r="76" spans="1:4" x14ac:dyDescent="0.25">
      <c r="A76" s="43"/>
      <c r="B76" s="43"/>
      <c r="D76" s="43"/>
    </row>
    <row r="77" spans="1:4" x14ac:dyDescent="0.25">
      <c r="A77" s="43"/>
      <c r="B77" s="43"/>
      <c r="D77" s="43"/>
    </row>
    <row r="78" spans="1:4" x14ac:dyDescent="0.25">
      <c r="A78" s="43"/>
      <c r="B78" s="43"/>
      <c r="D78" s="43"/>
    </row>
    <row r="79" spans="1:4" x14ac:dyDescent="0.25">
      <c r="A79" s="43"/>
      <c r="B79" s="43"/>
      <c r="D79" s="43"/>
    </row>
    <row r="80" spans="1:4" x14ac:dyDescent="0.25">
      <c r="A80" s="43"/>
      <c r="B80" s="43"/>
      <c r="D80" s="43"/>
    </row>
    <row r="81" spans="1:4" x14ac:dyDescent="0.25">
      <c r="A81" s="43"/>
      <c r="B81" s="43"/>
      <c r="D81" s="43"/>
    </row>
    <row r="82" spans="1:4" x14ac:dyDescent="0.25">
      <c r="A82" s="43"/>
      <c r="B82" s="43"/>
      <c r="D82" s="43"/>
    </row>
    <row r="83" spans="1:4" x14ac:dyDescent="0.25">
      <c r="A83" s="43"/>
      <c r="B83" s="43"/>
      <c r="D83" s="43"/>
    </row>
    <row r="84" spans="1:4" x14ac:dyDescent="0.25">
      <c r="A84" s="43"/>
      <c r="B84" s="43"/>
      <c r="D84" s="43"/>
    </row>
    <row r="85" spans="1:4" x14ac:dyDescent="0.25">
      <c r="A85" s="43"/>
      <c r="B85" s="43"/>
      <c r="D85" s="43"/>
    </row>
    <row r="86" spans="1:4" x14ac:dyDescent="0.25">
      <c r="A86" s="43"/>
      <c r="B86" s="43"/>
      <c r="D86" s="43"/>
    </row>
    <row r="87" spans="1:4" x14ac:dyDescent="0.25">
      <c r="A87" s="43"/>
      <c r="B87" s="43"/>
      <c r="D87" s="43"/>
    </row>
    <row r="88" spans="1:4" x14ac:dyDescent="0.25">
      <c r="A88" s="43"/>
      <c r="B88" s="43"/>
      <c r="D88" s="43"/>
    </row>
  </sheetData>
  <mergeCells count="1">
    <mergeCell ref="B23:F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9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4" sqref="G4"/>
    </sheetView>
  </sheetViews>
  <sheetFormatPr baseColWidth="10" defaultRowHeight="15" x14ac:dyDescent="0.25"/>
  <cols>
    <col min="1" max="1" width="4.28515625" customWidth="1"/>
    <col min="2" max="2" width="25" customWidth="1"/>
    <col min="3" max="3" width="12.42578125" customWidth="1"/>
    <col min="4" max="4" width="12.140625" customWidth="1"/>
    <col min="5" max="5" width="11.7109375" customWidth="1"/>
    <col min="6" max="6" width="11.85546875" hidden="1" customWidth="1"/>
    <col min="7" max="7" width="16" customWidth="1"/>
  </cols>
  <sheetData>
    <row r="2" spans="2:8" ht="15.75" thickBot="1" x14ac:dyDescent="0.3"/>
    <row r="3" spans="2:8" ht="15.75" thickBot="1" x14ac:dyDescent="0.3">
      <c r="C3" s="101" t="s">
        <v>61</v>
      </c>
      <c r="D3" s="102"/>
      <c r="E3" s="102"/>
      <c r="F3" s="102"/>
      <c r="G3" s="103"/>
    </row>
    <row r="4" spans="2:8" ht="24" customHeight="1" thickBot="1" x14ac:dyDescent="0.3">
      <c r="B4" s="27" t="s">
        <v>5</v>
      </c>
      <c r="C4" s="28" t="s">
        <v>62</v>
      </c>
      <c r="D4" s="28" t="s">
        <v>63</v>
      </c>
      <c r="E4" s="28" t="s">
        <v>64</v>
      </c>
      <c r="F4" s="28" t="s">
        <v>65</v>
      </c>
      <c r="G4" s="28" t="s">
        <v>67</v>
      </c>
    </row>
    <row r="5" spans="2:8" x14ac:dyDescent="0.25">
      <c r="B5" s="5" t="s">
        <v>44</v>
      </c>
      <c r="C5" s="6">
        <v>397198</v>
      </c>
      <c r="D5" s="6">
        <v>380800</v>
      </c>
      <c r="E5" s="6">
        <f>322014+246877</f>
        <v>568891</v>
      </c>
      <c r="F5" s="6"/>
      <c r="G5" s="6">
        <f>SUM(C5:F5)</f>
        <v>1346889</v>
      </c>
      <c r="H5" s="3"/>
    </row>
    <row r="6" spans="2:8" x14ac:dyDescent="0.25">
      <c r="B6" s="7" t="s">
        <v>45</v>
      </c>
      <c r="C6" s="8">
        <v>248247</v>
      </c>
      <c r="D6" s="8">
        <v>0</v>
      </c>
      <c r="E6" s="8">
        <f>278734+342206</f>
        <v>620940</v>
      </c>
      <c r="F6" s="8"/>
      <c r="G6" s="6">
        <f t="shared" ref="G6:G24" si="0">SUM(C6:F6)</f>
        <v>869187</v>
      </c>
    </row>
    <row r="7" spans="2:8" x14ac:dyDescent="0.25">
      <c r="B7" s="7" t="s">
        <v>46</v>
      </c>
      <c r="C7" s="8">
        <v>0</v>
      </c>
      <c r="D7" s="8">
        <f>292009+292009</f>
        <v>584018</v>
      </c>
      <c r="E7" s="8">
        <f>292006+1199878</f>
        <v>1491884</v>
      </c>
      <c r="F7" s="8"/>
      <c r="G7" s="6">
        <f t="shared" si="0"/>
        <v>2075902</v>
      </c>
      <c r="H7" s="3"/>
    </row>
    <row r="8" spans="2:8" x14ac:dyDescent="0.25">
      <c r="B8" s="7" t="s">
        <v>6</v>
      </c>
      <c r="C8" s="8">
        <v>135000</v>
      </c>
      <c r="D8" s="8">
        <v>135000</v>
      </c>
      <c r="E8" s="8">
        <f>160028+103530</f>
        <v>263558</v>
      </c>
      <c r="F8" s="8"/>
      <c r="G8" s="6">
        <f t="shared" si="0"/>
        <v>533558</v>
      </c>
      <c r="H8" s="3"/>
    </row>
    <row r="9" spans="2:8" x14ac:dyDescent="0.25">
      <c r="B9" s="7" t="s">
        <v>47</v>
      </c>
      <c r="C9" s="8">
        <v>88899</v>
      </c>
      <c r="D9" s="8">
        <v>88898</v>
      </c>
      <c r="E9" s="8">
        <v>0</v>
      </c>
      <c r="F9" s="8"/>
      <c r="G9" s="6">
        <f t="shared" si="0"/>
        <v>177797</v>
      </c>
      <c r="H9" s="3"/>
    </row>
    <row r="10" spans="2:8" x14ac:dyDescent="0.25">
      <c r="B10" s="7" t="s">
        <v>48</v>
      </c>
      <c r="C10" s="8">
        <v>0</v>
      </c>
      <c r="D10" s="8">
        <f>1008301+314524</f>
        <v>1322825</v>
      </c>
      <c r="E10" s="8">
        <f>104598+130748</f>
        <v>235346</v>
      </c>
      <c r="F10" s="8"/>
      <c r="G10" s="6">
        <f t="shared" si="0"/>
        <v>1558171</v>
      </c>
      <c r="H10" s="3"/>
    </row>
    <row r="11" spans="2:8" x14ac:dyDescent="0.25">
      <c r="B11" s="7" t="s">
        <v>49</v>
      </c>
      <c r="C11" s="8">
        <v>69996</v>
      </c>
      <c r="D11" s="8">
        <v>0</v>
      </c>
      <c r="E11" s="8">
        <f>118988+139992+69996</f>
        <v>328976</v>
      </c>
      <c r="F11" s="8"/>
      <c r="G11" s="6">
        <f t="shared" si="0"/>
        <v>398972</v>
      </c>
      <c r="H11" s="3"/>
    </row>
    <row r="12" spans="2:8" x14ac:dyDescent="0.25">
      <c r="B12" s="7" t="s">
        <v>7</v>
      </c>
      <c r="C12" s="8">
        <v>261495</v>
      </c>
      <c r="D12" s="8">
        <f>725503+630303</f>
        <v>1355806</v>
      </c>
      <c r="E12" s="8">
        <v>630303</v>
      </c>
      <c r="F12" s="8"/>
      <c r="G12" s="6">
        <f t="shared" si="0"/>
        <v>2247604</v>
      </c>
      <c r="H12" s="3"/>
    </row>
    <row r="13" spans="2:8" x14ac:dyDescent="0.25">
      <c r="B13" s="7" t="s">
        <v>10</v>
      </c>
      <c r="C13" s="8">
        <v>0</v>
      </c>
      <c r="D13" s="8">
        <f>72910+72910</f>
        <v>145820</v>
      </c>
      <c r="E13" s="8">
        <v>261496</v>
      </c>
      <c r="F13" s="8"/>
      <c r="G13" s="6">
        <f t="shared" si="0"/>
        <v>407316</v>
      </c>
      <c r="H13" s="3"/>
    </row>
    <row r="14" spans="2:8" x14ac:dyDescent="0.25">
      <c r="B14" s="7" t="s">
        <v>50</v>
      </c>
      <c r="C14" s="8">
        <v>438010</v>
      </c>
      <c r="D14" s="8">
        <f>522991+818655</f>
        <v>1341646</v>
      </c>
      <c r="E14" s="8">
        <v>23280</v>
      </c>
      <c r="F14" s="8"/>
      <c r="G14" s="6">
        <f t="shared" si="0"/>
        <v>1802936</v>
      </c>
      <c r="H14" s="3"/>
    </row>
    <row r="15" spans="2:8" x14ac:dyDescent="0.25">
      <c r="B15" s="7" t="s">
        <v>51</v>
      </c>
      <c r="C15" s="8">
        <v>0</v>
      </c>
      <c r="D15" s="8">
        <v>522991</v>
      </c>
      <c r="E15" s="8">
        <f>208576+173965</f>
        <v>382541</v>
      </c>
      <c r="F15" s="8"/>
      <c r="G15" s="6">
        <f t="shared" si="0"/>
        <v>905532</v>
      </c>
      <c r="H15" s="3"/>
    </row>
    <row r="16" spans="2:8" x14ac:dyDescent="0.25">
      <c r="B16" s="7" t="s">
        <v>52</v>
      </c>
      <c r="C16" s="8">
        <f>630303+55654</f>
        <v>685957</v>
      </c>
      <c r="D16" s="8">
        <v>55654</v>
      </c>
      <c r="E16" s="8">
        <v>0</v>
      </c>
      <c r="F16" s="8"/>
      <c r="G16" s="6">
        <f t="shared" si="0"/>
        <v>741611</v>
      </c>
      <c r="H16" s="3"/>
    </row>
    <row r="17" spans="2:8" x14ac:dyDescent="0.25">
      <c r="B17" s="7" t="s">
        <v>53</v>
      </c>
      <c r="C17" s="8">
        <v>0</v>
      </c>
      <c r="D17" s="8">
        <v>81501</v>
      </c>
      <c r="E17" s="8">
        <v>641827</v>
      </c>
      <c r="F17" s="8"/>
      <c r="G17" s="6">
        <f t="shared" si="0"/>
        <v>723328</v>
      </c>
      <c r="H17" s="3"/>
    </row>
    <row r="18" spans="2:8" x14ac:dyDescent="0.25">
      <c r="B18" s="7" t="s">
        <v>54</v>
      </c>
      <c r="C18" s="8">
        <v>0</v>
      </c>
      <c r="D18" s="8">
        <v>28560</v>
      </c>
      <c r="E18" s="8">
        <v>28560</v>
      </c>
      <c r="F18" s="8"/>
      <c r="G18" s="6">
        <f t="shared" si="0"/>
        <v>57120</v>
      </c>
      <c r="H18" s="3"/>
    </row>
    <row r="19" spans="2:8" x14ac:dyDescent="0.25">
      <c r="B19" s="7" t="s">
        <v>55</v>
      </c>
      <c r="C19" s="8">
        <v>0</v>
      </c>
      <c r="D19" s="8">
        <v>223720</v>
      </c>
      <c r="E19" s="8">
        <v>61880</v>
      </c>
      <c r="F19" s="8"/>
      <c r="G19" s="6">
        <f t="shared" si="0"/>
        <v>285600</v>
      </c>
      <c r="H19" s="3"/>
    </row>
    <row r="20" spans="2:8" x14ac:dyDescent="0.25">
      <c r="B20" s="7" t="s">
        <v>56</v>
      </c>
      <c r="C20" s="8">
        <f>342206+261496</f>
        <v>603702</v>
      </c>
      <c r="D20" s="8">
        <f>261495+261496</f>
        <v>522991</v>
      </c>
      <c r="E20" s="8">
        <f>104598+1207403</f>
        <v>1312001</v>
      </c>
      <c r="F20" s="8"/>
      <c r="G20" s="6">
        <f t="shared" si="0"/>
        <v>2438694</v>
      </c>
      <c r="H20" s="3"/>
    </row>
    <row r="21" spans="2:8" x14ac:dyDescent="0.25">
      <c r="B21" s="7" t="s">
        <v>57</v>
      </c>
      <c r="C21" s="8">
        <v>0</v>
      </c>
      <c r="D21" s="8">
        <v>0</v>
      </c>
      <c r="E21" s="8">
        <f>104598+166685</f>
        <v>271283</v>
      </c>
      <c r="F21" s="8"/>
      <c r="G21" s="6">
        <f t="shared" si="0"/>
        <v>271283</v>
      </c>
    </row>
    <row r="22" spans="2:8" x14ac:dyDescent="0.25">
      <c r="B22" s="7" t="s">
        <v>58</v>
      </c>
      <c r="C22" s="8">
        <v>0</v>
      </c>
      <c r="D22" s="8">
        <v>522991</v>
      </c>
      <c r="E22" s="8">
        <f>1+1343136+1045982</f>
        <v>2389119</v>
      </c>
      <c r="F22" s="8"/>
      <c r="G22" s="6">
        <f t="shared" si="0"/>
        <v>2912110</v>
      </c>
      <c r="H22" s="3"/>
    </row>
    <row r="23" spans="2:8" x14ac:dyDescent="0.25">
      <c r="B23" s="7" t="s">
        <v>59</v>
      </c>
      <c r="C23" s="8">
        <f>865197+522991</f>
        <v>1388188</v>
      </c>
      <c r="D23" s="8">
        <f>261496+864007</f>
        <v>1125503</v>
      </c>
      <c r="E23" s="8">
        <f>2015777+342206+333368</f>
        <v>2691351</v>
      </c>
      <c r="F23" s="8"/>
      <c r="G23" s="6">
        <f t="shared" si="0"/>
        <v>5205042</v>
      </c>
      <c r="H23" s="3"/>
    </row>
    <row r="24" spans="2:8" ht="15.75" thickBot="1" x14ac:dyDescent="0.3">
      <c r="B24" s="7" t="s">
        <v>60</v>
      </c>
      <c r="C24" s="8">
        <f>342206+4034100+4034100</f>
        <v>8410406</v>
      </c>
      <c r="D24" s="8">
        <f>30419+106325+375159+4034100+4034100+4034100</f>
        <v>12614203</v>
      </c>
      <c r="E24" s="8">
        <f>5738955+4034100+3180203+4034100+166684+8068200</f>
        <v>25222242</v>
      </c>
      <c r="F24" s="8"/>
      <c r="G24" s="6">
        <f t="shared" si="0"/>
        <v>46246851</v>
      </c>
      <c r="H24" s="3"/>
    </row>
    <row r="25" spans="2:8" ht="15.75" thickBot="1" x14ac:dyDescent="0.3">
      <c r="B25" s="27" t="s">
        <v>66</v>
      </c>
      <c r="C25" s="29">
        <f>SUM(C5:C24)</f>
        <v>12727098</v>
      </c>
      <c r="D25" s="29">
        <f>SUM(D5:D24)</f>
        <v>21052927</v>
      </c>
      <c r="E25" s="29">
        <f t="shared" ref="E25:F25" si="1">SUM(E5:E24)</f>
        <v>37425478</v>
      </c>
      <c r="F25" s="29">
        <f t="shared" si="1"/>
        <v>0</v>
      </c>
      <c r="G25" s="29">
        <f>SUM(G5:G24)</f>
        <v>71205503</v>
      </c>
    </row>
    <row r="26" spans="2:8" x14ac:dyDescent="0.25">
      <c r="C26" s="3">
        <f>+'Por Mes y Catalogo'!F7+'Por Mes y Catalogo'!G7+'Por Mes y Catalogo'!H7</f>
        <v>12727098</v>
      </c>
      <c r="D26" s="3">
        <f>+'Por Mes y Catalogo'!I7+'Por Mes y Catalogo'!J7+'Por Mes y Catalogo'!K7</f>
        <v>21052927</v>
      </c>
      <c r="E26" s="3">
        <f>+'Por Mes y Catalogo'!L7+'Por Mes y Catalogo'!M7+'Por Mes y Catalogo'!N7</f>
        <v>37425478</v>
      </c>
      <c r="G26" s="40"/>
    </row>
    <row r="27" spans="2:8" x14ac:dyDescent="0.25">
      <c r="C27" s="3">
        <f>+C25-C26</f>
        <v>0</v>
      </c>
      <c r="D27" s="3">
        <f>+D25-D26</f>
        <v>0</v>
      </c>
      <c r="E27" s="3">
        <f>+E25-E26</f>
        <v>0</v>
      </c>
      <c r="G27" s="3"/>
    </row>
    <row r="28" spans="2:8" x14ac:dyDescent="0.25">
      <c r="C28" s="3"/>
      <c r="E28" s="3"/>
      <c r="G28" s="3"/>
    </row>
    <row r="29" spans="2:8" x14ac:dyDescent="0.25">
      <c r="C29" s="3"/>
    </row>
  </sheetData>
  <mergeCells count="1">
    <mergeCell ref="C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Z21"/>
  <sheetViews>
    <sheetView zoomScale="85" zoomScaleNormal="85" workbookViewId="0">
      <pane xSplit="5" ySplit="6" topLeftCell="J7" activePane="bottomRight" state="frozen"/>
      <selection pane="topRight" activeCell="F1" sqref="F1"/>
      <selection pane="bottomLeft" activeCell="A7" sqref="A7"/>
      <selection pane="bottomRight" activeCell="R5" sqref="R5:R6"/>
    </sheetView>
  </sheetViews>
  <sheetFormatPr baseColWidth="10" defaultRowHeight="15" x14ac:dyDescent="0.25"/>
  <cols>
    <col min="1" max="1" width="5.7109375" bestFit="1" customWidth="1"/>
    <col min="2" max="2" width="5" bestFit="1" customWidth="1"/>
    <col min="3" max="3" width="5.42578125" bestFit="1" customWidth="1"/>
    <col min="4" max="4" width="7.140625" hidden="1" customWidth="1"/>
    <col min="5" max="5" width="34.42578125" bestFit="1" customWidth="1"/>
    <col min="7" max="7" width="12.7109375" customWidth="1"/>
    <col min="9" max="12" width="11.42578125" customWidth="1"/>
    <col min="13" max="13" width="13.42578125" customWidth="1"/>
    <col min="14" max="14" width="15.7109375" customWidth="1"/>
    <col min="15" max="16" width="11.42578125" hidden="1" customWidth="1"/>
    <col min="17" max="17" width="14.42578125" hidden="1" customWidth="1"/>
    <col min="18" max="18" width="17.28515625" customWidth="1"/>
    <col min="19" max="19" width="14.85546875" customWidth="1"/>
    <col min="21" max="21" width="14.7109375" customWidth="1"/>
    <col min="23" max="23" width="12.42578125" bestFit="1" customWidth="1"/>
    <col min="24" max="24" width="12.28515625" bestFit="1" customWidth="1"/>
    <col min="25" max="25" width="11.5703125" bestFit="1" customWidth="1"/>
    <col min="26" max="26" width="13.140625" bestFit="1" customWidth="1"/>
  </cols>
  <sheetData>
    <row r="3" spans="1:26" x14ac:dyDescent="0.25">
      <c r="S3" s="4"/>
    </row>
    <row r="5" spans="1:26" s="10" customFormat="1" ht="14.25" customHeight="1" x14ac:dyDescent="0.2">
      <c r="A5" s="113" t="s">
        <v>13</v>
      </c>
      <c r="B5" s="113" t="s">
        <v>14</v>
      </c>
      <c r="C5" s="113" t="s">
        <v>15</v>
      </c>
      <c r="D5" s="30"/>
      <c r="E5" s="113" t="s">
        <v>16</v>
      </c>
      <c r="F5" s="109" t="s">
        <v>17</v>
      </c>
      <c r="G5" s="109" t="s">
        <v>18</v>
      </c>
      <c r="H5" s="109" t="s">
        <v>19</v>
      </c>
      <c r="I5" s="109" t="s">
        <v>20</v>
      </c>
      <c r="J5" s="109" t="s">
        <v>21</v>
      </c>
      <c r="K5" s="109" t="s">
        <v>22</v>
      </c>
      <c r="L5" s="109" t="s">
        <v>23</v>
      </c>
      <c r="M5" s="109" t="s">
        <v>24</v>
      </c>
      <c r="N5" s="109" t="s">
        <v>25</v>
      </c>
      <c r="O5" s="109" t="s">
        <v>26</v>
      </c>
      <c r="P5" s="109" t="s">
        <v>27</v>
      </c>
      <c r="Q5" s="109" t="s">
        <v>28</v>
      </c>
      <c r="R5" s="111" t="s">
        <v>29</v>
      </c>
      <c r="S5" s="104" t="s">
        <v>30</v>
      </c>
      <c r="T5" s="106" t="s">
        <v>31</v>
      </c>
      <c r="U5" s="108" t="s">
        <v>32</v>
      </c>
      <c r="V5" s="9"/>
      <c r="W5" s="9"/>
      <c r="Y5" s="11"/>
    </row>
    <row r="6" spans="1:26" s="10" customFormat="1" ht="14.25" x14ac:dyDescent="0.2">
      <c r="A6" s="114"/>
      <c r="B6" s="114"/>
      <c r="C6" s="114"/>
      <c r="D6" s="31"/>
      <c r="E6" s="114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2"/>
      <c r="S6" s="105"/>
      <c r="T6" s="107"/>
      <c r="U6" s="108"/>
      <c r="V6" s="9"/>
      <c r="W6" s="9"/>
      <c r="Y6" s="11"/>
    </row>
    <row r="7" spans="1:26" s="10" customFormat="1" ht="14.25" x14ac:dyDescent="0.2">
      <c r="A7" s="32">
        <v>22</v>
      </c>
      <c r="B7" s="33" t="s">
        <v>33</v>
      </c>
      <c r="C7" s="33" t="s">
        <v>34</v>
      </c>
      <c r="D7" s="34"/>
      <c r="E7" s="35" t="s">
        <v>12</v>
      </c>
      <c r="F7" s="36">
        <f>SUM(F8:F11)</f>
        <v>5871806</v>
      </c>
      <c r="G7" s="36">
        <f>SUM(G8:G11)</f>
        <v>5821993</v>
      </c>
      <c r="H7" s="36">
        <f>SUM(H8:H11)</f>
        <v>1033299</v>
      </c>
      <c r="I7" s="36">
        <f>SUM(I8:I11)</f>
        <v>4412182</v>
      </c>
      <c r="J7" s="36">
        <f t="shared" ref="J7:Q7" si="0">SUM(J8:J11)</f>
        <v>7887780</v>
      </c>
      <c r="K7" s="36">
        <f t="shared" si="0"/>
        <v>8752965</v>
      </c>
      <c r="L7" s="36">
        <f t="shared" si="0"/>
        <v>12500349</v>
      </c>
      <c r="M7" s="36">
        <f t="shared" si="0"/>
        <v>12332921</v>
      </c>
      <c r="N7" s="36">
        <f>SUM(N8:N11)</f>
        <v>12592208</v>
      </c>
      <c r="O7" s="36">
        <f t="shared" si="0"/>
        <v>0</v>
      </c>
      <c r="P7" s="36">
        <f t="shared" si="0"/>
        <v>0</v>
      </c>
      <c r="Q7" s="36">
        <f t="shared" si="0"/>
        <v>0</v>
      </c>
      <c r="R7" s="36">
        <f>SUM(R8:R11)</f>
        <v>71205503</v>
      </c>
      <c r="S7" s="37">
        <f>SUM(S8:S11)</f>
        <v>120357000</v>
      </c>
      <c r="T7" s="38">
        <f>+R7/S7</f>
        <v>0.59161912477047451</v>
      </c>
      <c r="U7" s="39">
        <f>SUM(U8:U11)</f>
        <v>49151497</v>
      </c>
      <c r="V7" s="12"/>
      <c r="W7" s="62"/>
      <c r="X7" s="62"/>
      <c r="Y7" s="11"/>
      <c r="Z7" s="11"/>
    </row>
    <row r="8" spans="1:26" s="10" customFormat="1" ht="14.25" x14ac:dyDescent="0.2">
      <c r="A8" s="13" t="s">
        <v>34</v>
      </c>
      <c r="B8" s="14" t="s">
        <v>34</v>
      </c>
      <c r="C8" s="14" t="s">
        <v>35</v>
      </c>
      <c r="D8" s="15"/>
      <c r="E8" s="15" t="s">
        <v>36</v>
      </c>
      <c r="F8" s="16">
        <v>1837706</v>
      </c>
      <c r="G8" s="16">
        <v>1787893</v>
      </c>
      <c r="H8" s="16">
        <v>1033299</v>
      </c>
      <c r="I8" s="17">
        <v>378082</v>
      </c>
      <c r="J8" s="18">
        <v>3853680</v>
      </c>
      <c r="K8" s="19">
        <v>4404341</v>
      </c>
      <c r="L8" s="19">
        <v>8466249</v>
      </c>
      <c r="M8" s="19">
        <v>8298821</v>
      </c>
      <c r="N8" s="19">
        <v>4524008</v>
      </c>
      <c r="O8" s="20"/>
      <c r="P8" s="16"/>
      <c r="Q8" s="16"/>
      <c r="R8" s="21">
        <f>SUM(F8:Q8)</f>
        <v>34584079</v>
      </c>
      <c r="S8" s="22">
        <v>71564814</v>
      </c>
      <c r="T8" s="23">
        <f>+R8/S8</f>
        <v>0.48325534668475489</v>
      </c>
      <c r="U8" s="24">
        <f>+S8-R8</f>
        <v>36980735</v>
      </c>
      <c r="V8" s="12"/>
      <c r="W8" s="62"/>
      <c r="X8" s="62"/>
      <c r="Y8" s="11"/>
      <c r="Z8" s="11"/>
    </row>
    <row r="9" spans="1:26" s="10" customFormat="1" ht="14.25" x14ac:dyDescent="0.2">
      <c r="A9" s="13" t="s">
        <v>34</v>
      </c>
      <c r="B9" s="14" t="s">
        <v>34</v>
      </c>
      <c r="C9" s="14" t="s">
        <v>37</v>
      </c>
      <c r="D9" s="15"/>
      <c r="E9" s="15" t="s">
        <v>38</v>
      </c>
      <c r="F9" s="16">
        <v>0</v>
      </c>
      <c r="G9" s="16">
        <v>0</v>
      </c>
      <c r="H9" s="16">
        <v>0</v>
      </c>
      <c r="I9" s="19">
        <v>0</v>
      </c>
      <c r="J9" s="18">
        <v>0</v>
      </c>
      <c r="K9" s="19">
        <v>314524</v>
      </c>
      <c r="L9" s="19">
        <v>0</v>
      </c>
      <c r="M9" s="19">
        <v>0</v>
      </c>
      <c r="N9" s="19">
        <v>0</v>
      </c>
      <c r="O9" s="20"/>
      <c r="P9" s="16"/>
      <c r="Q9" s="16"/>
      <c r="R9" s="21">
        <f>SUM(F9:Q9)</f>
        <v>314524</v>
      </c>
      <c r="S9" s="22">
        <v>382986</v>
      </c>
      <c r="T9" s="23">
        <f>+R9/S9</f>
        <v>0.82124150752246816</v>
      </c>
      <c r="U9" s="24">
        <f>+S9-R9</f>
        <v>68462</v>
      </c>
      <c r="V9" s="12"/>
      <c r="W9" s="62"/>
      <c r="X9" s="62"/>
      <c r="Y9" s="11"/>
      <c r="Z9" s="11"/>
    </row>
    <row r="10" spans="1:26" s="10" customFormat="1" ht="14.25" x14ac:dyDescent="0.2">
      <c r="A10" s="13" t="s">
        <v>34</v>
      </c>
      <c r="B10" s="14" t="s">
        <v>34</v>
      </c>
      <c r="C10" s="14" t="s">
        <v>39</v>
      </c>
      <c r="D10" s="15"/>
      <c r="E10" s="15" t="s">
        <v>40</v>
      </c>
      <c r="F10" s="16">
        <v>0</v>
      </c>
      <c r="G10" s="16">
        <v>0</v>
      </c>
      <c r="H10" s="16">
        <v>0</v>
      </c>
      <c r="I10" s="19">
        <v>0</v>
      </c>
      <c r="J10" s="25">
        <v>0</v>
      </c>
      <c r="K10" s="26">
        <v>0</v>
      </c>
      <c r="L10" s="26">
        <v>0</v>
      </c>
      <c r="M10" s="26">
        <v>0</v>
      </c>
      <c r="N10" s="26">
        <v>0</v>
      </c>
      <c r="O10" s="20"/>
      <c r="P10" s="16"/>
      <c r="Q10" s="16"/>
      <c r="R10" s="21">
        <f>SUM(F10:Q10)</f>
        <v>0</v>
      </c>
      <c r="S10" s="22">
        <v>0</v>
      </c>
      <c r="T10" s="23" t="s">
        <v>94</v>
      </c>
      <c r="U10" s="24">
        <f>+S10-R10</f>
        <v>0</v>
      </c>
      <c r="V10" s="12"/>
      <c r="W10" s="62"/>
      <c r="X10" s="62"/>
      <c r="Y10" s="11"/>
      <c r="Z10" s="11"/>
    </row>
    <row r="11" spans="1:26" s="10" customFormat="1" ht="14.25" x14ac:dyDescent="0.2">
      <c r="A11" s="13" t="s">
        <v>34</v>
      </c>
      <c r="B11" s="14" t="s">
        <v>34</v>
      </c>
      <c r="C11" s="14" t="s">
        <v>41</v>
      </c>
      <c r="D11" s="15"/>
      <c r="E11" s="15" t="s">
        <v>42</v>
      </c>
      <c r="F11" s="16">
        <v>4034100</v>
      </c>
      <c r="G11" s="16">
        <v>4034100</v>
      </c>
      <c r="H11" s="16">
        <v>0</v>
      </c>
      <c r="I11" s="19">
        <v>4034100</v>
      </c>
      <c r="J11" s="18">
        <v>4034100</v>
      </c>
      <c r="K11" s="19">
        <v>4034100</v>
      </c>
      <c r="L11" s="19">
        <v>4034100</v>
      </c>
      <c r="M11" s="19">
        <v>4034100</v>
      </c>
      <c r="N11" s="19">
        <v>8068200</v>
      </c>
      <c r="O11" s="20"/>
      <c r="P11" s="16"/>
      <c r="Q11" s="16"/>
      <c r="R11" s="21">
        <f>SUM(F11:Q11)</f>
        <v>36306900</v>
      </c>
      <c r="S11" s="22">
        <v>48409200</v>
      </c>
      <c r="T11" s="23">
        <f>+R11/S11</f>
        <v>0.75</v>
      </c>
      <c r="U11" s="24">
        <f>+S11-R11</f>
        <v>12102300</v>
      </c>
      <c r="V11" s="12"/>
      <c r="W11" s="62"/>
      <c r="X11" s="62"/>
      <c r="Y11" s="11"/>
      <c r="Z11" s="11"/>
    </row>
    <row r="13" spans="1:26" x14ac:dyDescent="0.25">
      <c r="R13" s="4"/>
      <c r="S13" s="4"/>
    </row>
    <row r="14" spans="1:26" x14ac:dyDescent="0.25">
      <c r="R14" s="4"/>
      <c r="S14" s="4"/>
    </row>
    <row r="15" spans="1:26" x14ac:dyDescent="0.25">
      <c r="R15" s="4"/>
      <c r="S15" s="4"/>
    </row>
    <row r="16" spans="1:26" x14ac:dyDescent="0.25">
      <c r="R16" s="4"/>
      <c r="S16" s="4"/>
    </row>
    <row r="17" spans="6:19" x14ac:dyDescent="0.25">
      <c r="R17" s="4"/>
      <c r="S17" s="4"/>
    </row>
    <row r="21" spans="6:19" x14ac:dyDescent="0.25"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</sheetData>
  <mergeCells count="20">
    <mergeCell ref="L5:L6"/>
    <mergeCell ref="A5:A6"/>
    <mergeCell ref="B5:B6"/>
    <mergeCell ref="C5:C6"/>
    <mergeCell ref="E5:E6"/>
    <mergeCell ref="F5:F6"/>
    <mergeCell ref="G5:G6"/>
    <mergeCell ref="H5:H6"/>
    <mergeCell ref="I5:I6"/>
    <mergeCell ref="J5:J6"/>
    <mergeCell ref="K5:K6"/>
    <mergeCell ref="S5:S6"/>
    <mergeCell ref="T5:T6"/>
    <mergeCell ref="U5:U6"/>
    <mergeCell ref="M5:M6"/>
    <mergeCell ref="N5:N6"/>
    <mergeCell ref="O5:O6"/>
    <mergeCell ref="P5:P6"/>
    <mergeCell ref="Q5:Q6"/>
    <mergeCell ref="R5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Tercer Trimestre año 2021</vt:lpstr>
      <vt:lpstr>Segundo Trimestre año 2021</vt:lpstr>
      <vt:lpstr>Primer Trimestre  año 2021</vt:lpstr>
      <vt:lpstr>Resumen por Región</vt:lpstr>
      <vt:lpstr>Por Mes y Catalogo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Abarzua Peña</dc:creator>
  <cp:lastModifiedBy>Raul Abarzua Peña</cp:lastModifiedBy>
  <cp:lastPrinted>2020-04-29T13:43:38Z</cp:lastPrinted>
  <dcterms:created xsi:type="dcterms:W3CDTF">2019-07-29T14:11:59Z</dcterms:created>
  <dcterms:modified xsi:type="dcterms:W3CDTF">2021-10-28T16:28:57Z</dcterms:modified>
</cp:coreProperties>
</file>